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povosi.sharepoint.com/sites/PO-WGZ/Gedeelde documenten/04. Financiën/Vereenvoudiging bekostiging 2023/2. Toolbox vereenvoudiging/in ontwikkeling/"/>
    </mc:Choice>
  </mc:AlternateContent>
  <xr:revisionPtr revIDLastSave="10" documentId="8_{A1D79027-9BFF-4BBF-B52A-95B6CCAB2E95}" xr6:coauthVersionLast="47" xr6:coauthVersionMax="47" xr10:uidLastSave="{D0D17853-F562-46A6-B6ED-E42EE85F526A}"/>
  <bookViews>
    <workbookView xWindow="-120" yWindow="-120" windowWidth="29040" windowHeight="15720" tabRatio="725" xr2:uid="{E084AF98-5732-47F7-8DA6-4EB40220092C}"/>
  </bookViews>
  <sheets>
    <sheet name="info" sheetId="19" r:id="rId1"/>
    <sheet name="geg en rijksbijdr." sheetId="1" r:id="rId2"/>
    <sheet name="baten" sheetId="25" r:id="rId3"/>
    <sheet name="loonkosten" sheetId="26" r:id="rId4"/>
    <sheet name="ov.lasten" sheetId="29" r:id="rId5"/>
    <sheet name="mj investeringen" sheetId="30" r:id="rId6"/>
    <sheet name="mj onderhoud" sheetId="34" r:id="rId7"/>
    <sheet name="MJB en balans" sheetId="28" r:id="rId8"/>
    <sheet name="kasgeldprognose" sheetId="33" r:id="rId9"/>
    <sheet name="tab" sheetId="2" r:id="rId10"/>
    <sheet name="saltab" sheetId="27" r:id="rId11"/>
  </sheets>
  <definedNames>
    <definedName name="_xlnm.Print_Area" localSheetId="2">baten!$B$1:$J$59</definedName>
    <definedName name="_xlnm.Print_Area" localSheetId="1">'geg en rijksbijdr.'!$A$1:$K$74</definedName>
    <definedName name="_xlnm.Print_Area" localSheetId="0">info!$A$1:$C$55</definedName>
    <definedName name="_xlnm.Print_Area" localSheetId="8">kasgeldprognose!$B$2:$J$36</definedName>
    <definedName name="_xlnm.Print_Area" localSheetId="3">loonkosten!$B$5:$AG$52,loonkosten!$B$55:$AG$102,loonkosten!$B$105:$AG$152,loonkosten!$B$155:$AG$202,loonkosten!$B$205:$AH$252</definedName>
    <definedName name="_xlnm.Print_Area" localSheetId="5">'mj investeringen'!$B$1:$N$52</definedName>
    <definedName name="_xlnm.Print_Area" localSheetId="6">'mj onderhoud'!$B$1:$J$19</definedName>
    <definedName name="_xlnm.Print_Area" localSheetId="7">'MJB en balans'!$B$2:$K$79</definedName>
    <definedName name="_xlnm.Print_Area" localSheetId="4">ov.lasten!$B$1:$J$81</definedName>
    <definedName name="_xlnm.Print_Area" localSheetId="9">tab!$A$38:$F$61</definedName>
    <definedName name="_xlnm.Print_Titles" localSheetId="3">loonkosten!$2:$3</definedName>
    <definedName name="salaris2020">#REF!</definedName>
    <definedName name="salaris2021">#REF!</definedName>
    <definedName name="salaris2022">saltab!$A$3:$W$40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7" i="1" l="1"/>
  <c r="G57" i="1"/>
  <c r="E57" i="1"/>
  <c r="F35" i="1" l="1"/>
  <c r="G35" i="1"/>
  <c r="H35" i="1"/>
  <c r="I35" i="1"/>
  <c r="F36" i="1"/>
  <c r="G36" i="1"/>
  <c r="H36" i="1"/>
  <c r="I36" i="1"/>
  <c r="F37" i="1"/>
  <c r="G37" i="1"/>
  <c r="H37" i="1"/>
  <c r="I37" i="1"/>
  <c r="F38" i="1"/>
  <c r="G38" i="1"/>
  <c r="H38" i="1"/>
  <c r="I38" i="1"/>
  <c r="E38" i="1"/>
  <c r="E37" i="1"/>
  <c r="E36" i="1"/>
  <c r="D30" i="2" l="1"/>
  <c r="E30" i="2"/>
  <c r="F30" i="2" s="1"/>
  <c r="D33" i="2"/>
  <c r="E33" i="2"/>
  <c r="F33" i="2" s="1"/>
  <c r="D34" i="2"/>
  <c r="E34" i="2" s="1"/>
  <c r="F34" i="2" s="1"/>
  <c r="D35" i="2"/>
  <c r="E35" i="2" s="1"/>
  <c r="F35" i="2" s="1"/>
  <c r="C30" i="2"/>
  <c r="C31" i="2"/>
  <c r="D31" i="2" s="1"/>
  <c r="E31" i="2" s="1"/>
  <c r="F31" i="2" s="1"/>
  <c r="C32" i="2"/>
  <c r="D32" i="2" s="1"/>
  <c r="E32" i="2" s="1"/>
  <c r="F32" i="2" s="1"/>
  <c r="C33" i="2"/>
  <c r="C34" i="2"/>
  <c r="C35" i="2"/>
  <c r="C36" i="2"/>
  <c r="D36" i="2" s="1"/>
  <c r="E36" i="2" s="1"/>
  <c r="F36" i="2" s="1"/>
  <c r="C29" i="2"/>
  <c r="D29" i="2" s="1"/>
  <c r="E29" i="2" s="1"/>
  <c r="F29" i="2" s="1"/>
  <c r="D65" i="2"/>
  <c r="E65" i="2" s="1"/>
  <c r="F65" i="2" s="1"/>
  <c r="D69" i="2"/>
  <c r="E69" i="2" s="1"/>
  <c r="F69" i="2" s="1"/>
  <c r="D75" i="2"/>
  <c r="E75" i="2" s="1"/>
  <c r="F75" i="2" s="1"/>
  <c r="D76" i="2"/>
  <c r="E76" i="2" s="1"/>
  <c r="F76" i="2" s="1"/>
  <c r="C65" i="2"/>
  <c r="C66" i="2"/>
  <c r="D66" i="2" s="1"/>
  <c r="E66" i="2" s="1"/>
  <c r="F66" i="2" s="1"/>
  <c r="C67" i="2"/>
  <c r="D67" i="2" s="1"/>
  <c r="E67" i="2" s="1"/>
  <c r="F67" i="2" s="1"/>
  <c r="C68" i="2"/>
  <c r="D68" i="2" s="1"/>
  <c r="E68" i="2" s="1"/>
  <c r="F68" i="2" s="1"/>
  <c r="C69" i="2"/>
  <c r="C70" i="2"/>
  <c r="D70" i="2" s="1"/>
  <c r="E70" i="2" s="1"/>
  <c r="F70" i="2" s="1"/>
  <c r="C71" i="2"/>
  <c r="D71" i="2" s="1"/>
  <c r="E71" i="2" s="1"/>
  <c r="F71" i="2" s="1"/>
  <c r="C72" i="2"/>
  <c r="D72" i="2" s="1"/>
  <c r="E72" i="2" s="1"/>
  <c r="F72" i="2" s="1"/>
  <c r="C73" i="2"/>
  <c r="D73" i="2" s="1"/>
  <c r="E73" i="2" s="1"/>
  <c r="F73" i="2" s="1"/>
  <c r="C74" i="2"/>
  <c r="D74" i="2" s="1"/>
  <c r="E74" i="2" s="1"/>
  <c r="F74" i="2" s="1"/>
  <c r="C75" i="2"/>
  <c r="C76" i="2"/>
  <c r="C64" i="2"/>
  <c r="D64" i="2" s="1"/>
  <c r="E64" i="2" s="1"/>
  <c r="F64" i="2" s="1"/>
  <c r="J250" i="26"/>
  <c r="H250" i="26"/>
  <c r="I250" i="26" s="1"/>
  <c r="J249" i="26"/>
  <c r="H249" i="26"/>
  <c r="I249" i="26" s="1"/>
  <c r="J248" i="26"/>
  <c r="H248" i="26"/>
  <c r="I248" i="26" s="1"/>
  <c r="J247" i="26"/>
  <c r="H247" i="26"/>
  <c r="I247" i="26" s="1"/>
  <c r="K246" i="26"/>
  <c r="L246" i="26" s="1"/>
  <c r="M246" i="26" s="1"/>
  <c r="N246" i="26" s="1"/>
  <c r="J246" i="26"/>
  <c r="H246" i="26"/>
  <c r="I246" i="26" s="1"/>
  <c r="J245" i="26"/>
  <c r="H245" i="26"/>
  <c r="I245" i="26" s="1"/>
  <c r="J244" i="26"/>
  <c r="H244" i="26"/>
  <c r="I244" i="26" s="1"/>
  <c r="J243" i="26"/>
  <c r="H243" i="26"/>
  <c r="J242" i="26"/>
  <c r="H242" i="26"/>
  <c r="I242" i="26" s="1"/>
  <c r="J241" i="26"/>
  <c r="H241" i="26"/>
  <c r="I241" i="26" s="1"/>
  <c r="J240" i="26"/>
  <c r="H240" i="26"/>
  <c r="I240" i="26" s="1"/>
  <c r="J239" i="26"/>
  <c r="H239" i="26"/>
  <c r="I239" i="26" s="1"/>
  <c r="J238" i="26"/>
  <c r="H238" i="26"/>
  <c r="I238" i="26" s="1"/>
  <c r="J237" i="26"/>
  <c r="H237" i="26"/>
  <c r="I237" i="26" s="1"/>
  <c r="J236" i="26"/>
  <c r="K236" i="26" s="1"/>
  <c r="L236" i="26" s="1"/>
  <c r="M236" i="26" s="1"/>
  <c r="H236" i="26"/>
  <c r="I236" i="26" s="1"/>
  <c r="J235" i="26"/>
  <c r="H235" i="26"/>
  <c r="K235" i="26" s="1"/>
  <c r="J234" i="26"/>
  <c r="H234" i="26"/>
  <c r="I234" i="26" s="1"/>
  <c r="J233" i="26"/>
  <c r="I233" i="26"/>
  <c r="H233" i="26"/>
  <c r="J232" i="26"/>
  <c r="H232" i="26"/>
  <c r="I232" i="26" s="1"/>
  <c r="J231" i="26"/>
  <c r="H231" i="26"/>
  <c r="I231" i="26" s="1"/>
  <c r="K230" i="26"/>
  <c r="L230" i="26" s="1"/>
  <c r="M230" i="26" s="1"/>
  <c r="N230" i="26" s="1"/>
  <c r="J230" i="26"/>
  <c r="H230" i="26"/>
  <c r="I230" i="26" s="1"/>
  <c r="J229" i="26"/>
  <c r="H229" i="26"/>
  <c r="I229" i="26" s="1"/>
  <c r="J228" i="26"/>
  <c r="H228" i="26"/>
  <c r="I228" i="26" s="1"/>
  <c r="K227" i="26"/>
  <c r="J227" i="26"/>
  <c r="H227" i="26"/>
  <c r="I227" i="26" s="1"/>
  <c r="J226" i="26"/>
  <c r="H226" i="26"/>
  <c r="I226" i="26" s="1"/>
  <c r="J225" i="26"/>
  <c r="I225" i="26"/>
  <c r="H225" i="26"/>
  <c r="J224" i="26"/>
  <c r="H224" i="26"/>
  <c r="I224" i="26" s="1"/>
  <c r="J223" i="26"/>
  <c r="H223" i="26"/>
  <c r="I223" i="26" s="1"/>
  <c r="J222" i="26"/>
  <c r="H222" i="26"/>
  <c r="I222" i="26" s="1"/>
  <c r="J221" i="26"/>
  <c r="H221" i="26"/>
  <c r="I221" i="26" s="1"/>
  <c r="J220" i="26"/>
  <c r="H220" i="26"/>
  <c r="I220" i="26" s="1"/>
  <c r="K219" i="26"/>
  <c r="J219" i="26"/>
  <c r="H219" i="26"/>
  <c r="I219" i="26" s="1"/>
  <c r="J218" i="26"/>
  <c r="H218" i="26"/>
  <c r="I218" i="26" s="1"/>
  <c r="J217" i="26"/>
  <c r="H217" i="26"/>
  <c r="I217" i="26" s="1"/>
  <c r="J216" i="26"/>
  <c r="H216" i="26"/>
  <c r="I216" i="26" s="1"/>
  <c r="J215" i="26"/>
  <c r="H215" i="26"/>
  <c r="I215" i="26" s="1"/>
  <c r="J214" i="26"/>
  <c r="H214" i="26"/>
  <c r="I214" i="26" s="1"/>
  <c r="K213" i="26"/>
  <c r="J213" i="26"/>
  <c r="H213" i="26"/>
  <c r="I213" i="26" s="1"/>
  <c r="J212" i="26"/>
  <c r="I212" i="26"/>
  <c r="H212" i="26"/>
  <c r="J211" i="26"/>
  <c r="K211" i="26" s="1"/>
  <c r="I211" i="26"/>
  <c r="H211" i="26"/>
  <c r="J210" i="26"/>
  <c r="H210" i="26"/>
  <c r="I210" i="26" s="1"/>
  <c r="J200" i="26"/>
  <c r="H200" i="26"/>
  <c r="I200" i="26" s="1"/>
  <c r="J199" i="26"/>
  <c r="H199" i="26"/>
  <c r="I199" i="26" s="1"/>
  <c r="J198" i="26"/>
  <c r="H198" i="26"/>
  <c r="I198" i="26" s="1"/>
  <c r="J197" i="26"/>
  <c r="K197" i="26" s="1"/>
  <c r="L197" i="26" s="1"/>
  <c r="M197" i="26" s="1"/>
  <c r="H197" i="26"/>
  <c r="I197" i="26" s="1"/>
  <c r="J196" i="26"/>
  <c r="K196" i="26" s="1"/>
  <c r="L196" i="26" s="1"/>
  <c r="M196" i="26" s="1"/>
  <c r="H196" i="26"/>
  <c r="I196" i="26" s="1"/>
  <c r="J195" i="26"/>
  <c r="I195" i="26"/>
  <c r="H195" i="26"/>
  <c r="J194" i="26"/>
  <c r="H194" i="26"/>
  <c r="I194" i="26" s="1"/>
  <c r="J193" i="26"/>
  <c r="H193" i="26"/>
  <c r="I193" i="26" s="1"/>
  <c r="J192" i="26"/>
  <c r="H192" i="26"/>
  <c r="I192" i="26" s="1"/>
  <c r="J191" i="26"/>
  <c r="H191" i="26"/>
  <c r="I191" i="26" s="1"/>
  <c r="J190" i="26"/>
  <c r="K190" i="26" s="1"/>
  <c r="L190" i="26" s="1"/>
  <c r="M190" i="26" s="1"/>
  <c r="N190" i="26" s="1"/>
  <c r="H190" i="26"/>
  <c r="I190" i="26" s="1"/>
  <c r="J189" i="26"/>
  <c r="H189" i="26"/>
  <c r="I189" i="26" s="1"/>
  <c r="J188" i="26"/>
  <c r="K188" i="26" s="1"/>
  <c r="L188" i="26" s="1"/>
  <c r="M188" i="26" s="1"/>
  <c r="N188" i="26" s="1"/>
  <c r="H188" i="26"/>
  <c r="I188" i="26" s="1"/>
  <c r="J187" i="26"/>
  <c r="H187" i="26"/>
  <c r="I187" i="26" s="1"/>
  <c r="J186" i="26"/>
  <c r="I186" i="26"/>
  <c r="H186" i="26"/>
  <c r="J185" i="26"/>
  <c r="H185" i="26"/>
  <c r="I185" i="26" s="1"/>
  <c r="J184" i="26"/>
  <c r="H184" i="26"/>
  <c r="I184" i="26" s="1"/>
  <c r="J183" i="26"/>
  <c r="H183" i="26"/>
  <c r="I183" i="26" s="1"/>
  <c r="J182" i="26"/>
  <c r="H182" i="26"/>
  <c r="I182" i="26" s="1"/>
  <c r="J181" i="26"/>
  <c r="H181" i="26"/>
  <c r="I181" i="26" s="1"/>
  <c r="K180" i="26"/>
  <c r="J180" i="26"/>
  <c r="H180" i="26"/>
  <c r="I180" i="26" s="1"/>
  <c r="J179" i="26"/>
  <c r="I179" i="26"/>
  <c r="H179" i="26"/>
  <c r="J178" i="26"/>
  <c r="I178" i="26"/>
  <c r="H178" i="26"/>
  <c r="J177" i="26"/>
  <c r="H177" i="26"/>
  <c r="I177" i="26" s="1"/>
  <c r="J176" i="26"/>
  <c r="H176" i="26"/>
  <c r="I176" i="26" s="1"/>
  <c r="J175" i="26"/>
  <c r="H175" i="26"/>
  <c r="I175" i="26" s="1"/>
  <c r="J174" i="26"/>
  <c r="K174" i="26" s="1"/>
  <c r="L174" i="26" s="1"/>
  <c r="M174" i="26" s="1"/>
  <c r="H174" i="26"/>
  <c r="I174" i="26" s="1"/>
  <c r="K173" i="26"/>
  <c r="L173" i="26" s="1"/>
  <c r="M173" i="26" s="1"/>
  <c r="N173" i="26" s="1"/>
  <c r="J173" i="26"/>
  <c r="H173" i="26"/>
  <c r="I173" i="26" s="1"/>
  <c r="J172" i="26"/>
  <c r="K172" i="26" s="1"/>
  <c r="H172" i="26"/>
  <c r="I172" i="26" s="1"/>
  <c r="J171" i="26"/>
  <c r="H171" i="26"/>
  <c r="I171" i="26" s="1"/>
  <c r="J170" i="26"/>
  <c r="H170" i="26"/>
  <c r="I170" i="26" s="1"/>
  <c r="J169" i="26"/>
  <c r="H169" i="26"/>
  <c r="I169" i="26" s="1"/>
  <c r="J168" i="26"/>
  <c r="I168" i="26"/>
  <c r="H168" i="26"/>
  <c r="J167" i="26"/>
  <c r="H167" i="26"/>
  <c r="I167" i="26" s="1"/>
  <c r="J166" i="26"/>
  <c r="K166" i="26" s="1"/>
  <c r="L166" i="26" s="1"/>
  <c r="M166" i="26" s="1"/>
  <c r="H166" i="26"/>
  <c r="I166" i="26" s="1"/>
  <c r="J165" i="26"/>
  <c r="H165" i="26"/>
  <c r="I165" i="26" s="1"/>
  <c r="J164" i="26"/>
  <c r="K164" i="26" s="1"/>
  <c r="H164" i="26"/>
  <c r="I164" i="26" s="1"/>
  <c r="J163" i="26"/>
  <c r="H163" i="26"/>
  <c r="I163" i="26" s="1"/>
  <c r="J162" i="26"/>
  <c r="H162" i="26"/>
  <c r="J161" i="26"/>
  <c r="H161" i="26"/>
  <c r="I161" i="26" s="1"/>
  <c r="J160" i="26"/>
  <c r="H160" i="26"/>
  <c r="I160" i="26" s="1"/>
  <c r="J150" i="26"/>
  <c r="H150" i="26"/>
  <c r="I150" i="26" s="1"/>
  <c r="K149" i="26"/>
  <c r="L149" i="26" s="1"/>
  <c r="M149" i="26" s="1"/>
  <c r="J149" i="26"/>
  <c r="H149" i="26"/>
  <c r="I149" i="26" s="1"/>
  <c r="J148" i="26"/>
  <c r="H148" i="26"/>
  <c r="I148" i="26" s="1"/>
  <c r="J147" i="26"/>
  <c r="H147" i="26"/>
  <c r="I147" i="26" s="1"/>
  <c r="K146" i="26"/>
  <c r="J146" i="26"/>
  <c r="H146" i="26"/>
  <c r="I146" i="26" s="1"/>
  <c r="J145" i="26"/>
  <c r="H145" i="26"/>
  <c r="I145" i="26" s="1"/>
  <c r="J144" i="26"/>
  <c r="H144" i="26"/>
  <c r="I144" i="26" s="1"/>
  <c r="J143" i="26"/>
  <c r="H143" i="26"/>
  <c r="I143" i="26" s="1"/>
  <c r="J142" i="26"/>
  <c r="K142" i="26" s="1"/>
  <c r="L142" i="26" s="1"/>
  <c r="M142" i="26" s="1"/>
  <c r="N142" i="26" s="1"/>
  <c r="I142" i="26"/>
  <c r="H142" i="26"/>
  <c r="J141" i="26"/>
  <c r="K141" i="26" s="1"/>
  <c r="L141" i="26" s="1"/>
  <c r="M141" i="26" s="1"/>
  <c r="H141" i="26"/>
  <c r="I141" i="26" s="1"/>
  <c r="J140" i="26"/>
  <c r="H140" i="26"/>
  <c r="I140" i="26" s="1"/>
  <c r="J139" i="26"/>
  <c r="K139" i="26" s="1"/>
  <c r="L139" i="26" s="1"/>
  <c r="M139" i="26" s="1"/>
  <c r="N139" i="26" s="1"/>
  <c r="I139" i="26"/>
  <c r="H139" i="26"/>
  <c r="J138" i="26"/>
  <c r="H138" i="26"/>
  <c r="I138" i="26" s="1"/>
  <c r="J137" i="26"/>
  <c r="H137" i="26"/>
  <c r="I137" i="26" s="1"/>
  <c r="K136" i="26"/>
  <c r="J136" i="26"/>
  <c r="H136" i="26"/>
  <c r="I136" i="26" s="1"/>
  <c r="J135" i="26"/>
  <c r="H135" i="26"/>
  <c r="I135" i="26" s="1"/>
  <c r="J134" i="26"/>
  <c r="K134" i="26" s="1"/>
  <c r="L134" i="26" s="1"/>
  <c r="M134" i="26" s="1"/>
  <c r="H134" i="26"/>
  <c r="I134" i="26" s="1"/>
  <c r="K133" i="26"/>
  <c r="L133" i="26" s="1"/>
  <c r="M133" i="26" s="1"/>
  <c r="N133" i="26" s="1"/>
  <c r="J133" i="26"/>
  <c r="H133" i="26"/>
  <c r="I133" i="26" s="1"/>
  <c r="J132" i="26"/>
  <c r="H132" i="26"/>
  <c r="I132" i="26" s="1"/>
  <c r="J131" i="26"/>
  <c r="K131" i="26" s="1"/>
  <c r="L131" i="26" s="1"/>
  <c r="M131" i="26" s="1"/>
  <c r="H131" i="26"/>
  <c r="I131" i="26" s="1"/>
  <c r="K130" i="26"/>
  <c r="J130" i="26"/>
  <c r="H130" i="26"/>
  <c r="I130" i="26" s="1"/>
  <c r="J129" i="26"/>
  <c r="H129" i="26"/>
  <c r="I129" i="26" s="1"/>
  <c r="K128" i="26"/>
  <c r="J128" i="26"/>
  <c r="H128" i="26"/>
  <c r="I128" i="26" s="1"/>
  <c r="J127" i="26"/>
  <c r="H127" i="26"/>
  <c r="I127" i="26" s="1"/>
  <c r="J126" i="26"/>
  <c r="K126" i="26" s="1"/>
  <c r="L126" i="26" s="1"/>
  <c r="M126" i="26" s="1"/>
  <c r="I126" i="26"/>
  <c r="H126" i="26"/>
  <c r="J125" i="26"/>
  <c r="K125" i="26" s="1"/>
  <c r="L125" i="26" s="1"/>
  <c r="M125" i="26" s="1"/>
  <c r="H125" i="26"/>
  <c r="I125" i="26" s="1"/>
  <c r="J124" i="26"/>
  <c r="H124" i="26"/>
  <c r="I124" i="26" s="1"/>
  <c r="J123" i="26"/>
  <c r="K123" i="26" s="1"/>
  <c r="L123" i="26" s="1"/>
  <c r="M123" i="26" s="1"/>
  <c r="I123" i="26"/>
  <c r="H123" i="26"/>
  <c r="J122" i="26"/>
  <c r="H122" i="26"/>
  <c r="I122" i="26" s="1"/>
  <c r="J121" i="26"/>
  <c r="H121" i="26"/>
  <c r="I121" i="26" s="1"/>
  <c r="J120" i="26"/>
  <c r="I120" i="26"/>
  <c r="H120" i="26"/>
  <c r="J119" i="26"/>
  <c r="H119" i="26"/>
  <c r="I119" i="26" s="1"/>
  <c r="J118" i="26"/>
  <c r="H118" i="26"/>
  <c r="I118" i="26" s="1"/>
  <c r="K117" i="26"/>
  <c r="L117" i="26" s="1"/>
  <c r="M117" i="26" s="1"/>
  <c r="J117" i="26"/>
  <c r="H117" i="26"/>
  <c r="I117" i="26" s="1"/>
  <c r="J116" i="26"/>
  <c r="H116" i="26"/>
  <c r="I116" i="26" s="1"/>
  <c r="J115" i="26"/>
  <c r="H115" i="26"/>
  <c r="I115" i="26" s="1"/>
  <c r="K114" i="26"/>
  <c r="J114" i="26"/>
  <c r="H114" i="26"/>
  <c r="I114" i="26" s="1"/>
  <c r="J113" i="26"/>
  <c r="H113" i="26"/>
  <c r="I113" i="26" s="1"/>
  <c r="J112" i="26"/>
  <c r="H112" i="26"/>
  <c r="I112" i="26" s="1"/>
  <c r="J111" i="26"/>
  <c r="H111" i="26"/>
  <c r="I111" i="26" s="1"/>
  <c r="J110" i="26"/>
  <c r="K110" i="26" s="1"/>
  <c r="L110" i="26" s="1"/>
  <c r="M110" i="26" s="1"/>
  <c r="N110" i="26" s="1"/>
  <c r="I110" i="26"/>
  <c r="H110" i="26"/>
  <c r="J100" i="26"/>
  <c r="H100" i="26"/>
  <c r="I100" i="26" s="1"/>
  <c r="J99" i="26"/>
  <c r="H99" i="26"/>
  <c r="J98" i="26"/>
  <c r="H98" i="26"/>
  <c r="I98" i="26" s="1"/>
  <c r="J97" i="26"/>
  <c r="H97" i="26"/>
  <c r="I97" i="26" s="1"/>
  <c r="K96" i="26"/>
  <c r="L96" i="26" s="1"/>
  <c r="M96" i="26" s="1"/>
  <c r="J96" i="26"/>
  <c r="H96" i="26"/>
  <c r="I96" i="26" s="1"/>
  <c r="J95" i="26"/>
  <c r="K95" i="26" s="1"/>
  <c r="L95" i="26" s="1"/>
  <c r="M95" i="26" s="1"/>
  <c r="N95" i="26" s="1"/>
  <c r="H95" i="26"/>
  <c r="I95" i="26" s="1"/>
  <c r="J94" i="26"/>
  <c r="K94" i="26" s="1"/>
  <c r="L94" i="26" s="1"/>
  <c r="M94" i="26" s="1"/>
  <c r="N94" i="26" s="1"/>
  <c r="H94" i="26"/>
  <c r="I94" i="26" s="1"/>
  <c r="J93" i="26"/>
  <c r="H93" i="26"/>
  <c r="I93" i="26" s="1"/>
  <c r="J92" i="26"/>
  <c r="I92" i="26"/>
  <c r="H92" i="26"/>
  <c r="J91" i="26"/>
  <c r="H91" i="26"/>
  <c r="K91" i="26" s="1"/>
  <c r="J90" i="26"/>
  <c r="H90" i="26"/>
  <c r="I90" i="26" s="1"/>
  <c r="J89" i="26"/>
  <c r="K89" i="26" s="1"/>
  <c r="L89" i="26" s="1"/>
  <c r="M89" i="26" s="1"/>
  <c r="I89" i="26"/>
  <c r="H89" i="26"/>
  <c r="J88" i="26"/>
  <c r="K88" i="26" s="1"/>
  <c r="L88" i="26" s="1"/>
  <c r="M88" i="26" s="1"/>
  <c r="H88" i="26"/>
  <c r="I88" i="26" s="1"/>
  <c r="J87" i="26"/>
  <c r="K87" i="26" s="1"/>
  <c r="L87" i="26" s="1"/>
  <c r="M87" i="26" s="1"/>
  <c r="N87" i="26" s="1"/>
  <c r="H87" i="26"/>
  <c r="I87" i="26" s="1"/>
  <c r="J86" i="26"/>
  <c r="K86" i="26" s="1"/>
  <c r="L86" i="26" s="1"/>
  <c r="M86" i="26" s="1"/>
  <c r="N86" i="26" s="1"/>
  <c r="I86" i="26"/>
  <c r="H86" i="26"/>
  <c r="J85" i="26"/>
  <c r="H85" i="26"/>
  <c r="I85" i="26" s="1"/>
  <c r="J84" i="26"/>
  <c r="I84" i="26"/>
  <c r="H84" i="26"/>
  <c r="J83" i="26"/>
  <c r="H83" i="26"/>
  <c r="J82" i="26"/>
  <c r="H82" i="26"/>
  <c r="I82" i="26" s="1"/>
  <c r="J81" i="26"/>
  <c r="K81" i="26" s="1"/>
  <c r="L81" i="26" s="1"/>
  <c r="M81" i="26" s="1"/>
  <c r="I81" i="26"/>
  <c r="H81" i="26"/>
  <c r="J80" i="26"/>
  <c r="K80" i="26" s="1"/>
  <c r="L80" i="26" s="1"/>
  <c r="M80" i="26" s="1"/>
  <c r="N80" i="26" s="1"/>
  <c r="H80" i="26"/>
  <c r="I80" i="26" s="1"/>
  <c r="J79" i="26"/>
  <c r="K79" i="26" s="1"/>
  <c r="L79" i="26" s="1"/>
  <c r="M79" i="26" s="1"/>
  <c r="N79" i="26" s="1"/>
  <c r="H79" i="26"/>
  <c r="I79" i="26" s="1"/>
  <c r="J78" i="26"/>
  <c r="K78" i="26" s="1"/>
  <c r="L78" i="26" s="1"/>
  <c r="M78" i="26" s="1"/>
  <c r="N78" i="26" s="1"/>
  <c r="I78" i="26"/>
  <c r="H78" i="26"/>
  <c r="J77" i="26"/>
  <c r="K77" i="26" s="1"/>
  <c r="H77" i="26"/>
  <c r="I77" i="26" s="1"/>
  <c r="J76" i="26"/>
  <c r="H76" i="26"/>
  <c r="I76" i="26" s="1"/>
  <c r="J75" i="26"/>
  <c r="H75" i="26"/>
  <c r="J74" i="26"/>
  <c r="H74" i="26"/>
  <c r="I74" i="26" s="1"/>
  <c r="J73" i="26"/>
  <c r="K73" i="26" s="1"/>
  <c r="L73" i="26" s="1"/>
  <c r="M73" i="26" s="1"/>
  <c r="N73" i="26" s="1"/>
  <c r="I73" i="26"/>
  <c r="H73" i="26"/>
  <c r="J72" i="26"/>
  <c r="K72" i="26" s="1"/>
  <c r="L72" i="26" s="1"/>
  <c r="M72" i="26" s="1"/>
  <c r="N72" i="26" s="1"/>
  <c r="H72" i="26"/>
  <c r="I72" i="26" s="1"/>
  <c r="J71" i="26"/>
  <c r="I71" i="26"/>
  <c r="H71" i="26"/>
  <c r="J70" i="26"/>
  <c r="H70" i="26"/>
  <c r="I70" i="26" s="1"/>
  <c r="J69" i="26"/>
  <c r="H69" i="26"/>
  <c r="I69" i="26" s="1"/>
  <c r="J68" i="26"/>
  <c r="H68" i="26"/>
  <c r="I68" i="26" s="1"/>
  <c r="J67" i="26"/>
  <c r="H67" i="26"/>
  <c r="I67" i="26" s="1"/>
  <c r="J66" i="26"/>
  <c r="H66" i="26"/>
  <c r="I66" i="26" s="1"/>
  <c r="L65" i="26"/>
  <c r="M65" i="26" s="1"/>
  <c r="N65" i="26" s="1"/>
  <c r="K65" i="26"/>
  <c r="J65" i="26"/>
  <c r="I65" i="26"/>
  <c r="H65" i="26"/>
  <c r="J64" i="26"/>
  <c r="H64" i="26"/>
  <c r="I64" i="26" s="1"/>
  <c r="J63" i="26"/>
  <c r="K63" i="26" s="1"/>
  <c r="L63" i="26" s="1"/>
  <c r="M63" i="26" s="1"/>
  <c r="N63" i="26" s="1"/>
  <c r="I63" i="26"/>
  <c r="H63" i="26"/>
  <c r="K62" i="26"/>
  <c r="L62" i="26" s="1"/>
  <c r="M62" i="26" s="1"/>
  <c r="J62" i="26"/>
  <c r="H62" i="26"/>
  <c r="I62" i="26" s="1"/>
  <c r="J61" i="26"/>
  <c r="H61" i="26"/>
  <c r="I61" i="26" s="1"/>
  <c r="J60" i="26"/>
  <c r="H60" i="26"/>
  <c r="I60" i="26" s="1"/>
  <c r="H11" i="26"/>
  <c r="I11" i="26" s="1"/>
  <c r="J11" i="26"/>
  <c r="H12" i="26"/>
  <c r="I12" i="26" s="1"/>
  <c r="J12" i="26"/>
  <c r="K12" i="26" s="1"/>
  <c r="H13" i="26"/>
  <c r="I13" i="26" s="1"/>
  <c r="J13" i="26"/>
  <c r="H14" i="26"/>
  <c r="I14" i="26" s="1"/>
  <c r="J14" i="26"/>
  <c r="H15" i="26"/>
  <c r="I15" i="26"/>
  <c r="J15" i="26"/>
  <c r="K15" i="26" s="1"/>
  <c r="L15" i="26" s="1"/>
  <c r="M15" i="26" s="1"/>
  <c r="N15" i="26" s="1"/>
  <c r="H16" i="26"/>
  <c r="I16" i="26"/>
  <c r="J16" i="26"/>
  <c r="K16" i="26" s="1"/>
  <c r="L16" i="26" s="1"/>
  <c r="M16" i="26" s="1"/>
  <c r="H17" i="26"/>
  <c r="I17" i="26" s="1"/>
  <c r="J17" i="26"/>
  <c r="H18" i="26"/>
  <c r="I18" i="26" s="1"/>
  <c r="J18" i="26"/>
  <c r="H19" i="26"/>
  <c r="I19" i="26" s="1"/>
  <c r="J19" i="26"/>
  <c r="H20" i="26"/>
  <c r="I20" i="26" s="1"/>
  <c r="J20" i="26"/>
  <c r="H21" i="26"/>
  <c r="I21" i="26"/>
  <c r="J21" i="26"/>
  <c r="K21" i="26" s="1"/>
  <c r="L21" i="26" s="1"/>
  <c r="M21" i="26" s="1"/>
  <c r="N21" i="26" s="1"/>
  <c r="H22" i="26"/>
  <c r="I22" i="26" s="1"/>
  <c r="J22" i="26"/>
  <c r="K22" i="26" s="1"/>
  <c r="H23" i="26"/>
  <c r="I23" i="26" s="1"/>
  <c r="J23" i="26"/>
  <c r="K23" i="26"/>
  <c r="L23" i="26" s="1"/>
  <c r="M23" i="26" s="1"/>
  <c r="H24" i="26"/>
  <c r="I24" i="26" s="1"/>
  <c r="J24" i="26"/>
  <c r="H25" i="26"/>
  <c r="I25" i="26" s="1"/>
  <c r="J25" i="26"/>
  <c r="H26" i="26"/>
  <c r="I26" i="26" s="1"/>
  <c r="J26" i="26"/>
  <c r="H27" i="26"/>
  <c r="I27" i="26"/>
  <c r="J27" i="26"/>
  <c r="H28" i="26"/>
  <c r="I28" i="26" s="1"/>
  <c r="J28" i="26"/>
  <c r="K28" i="26" s="1"/>
  <c r="H29" i="26"/>
  <c r="I29" i="26" s="1"/>
  <c r="J29" i="26"/>
  <c r="K29" i="26"/>
  <c r="L29" i="26" s="1"/>
  <c r="M29" i="26" s="1"/>
  <c r="H30" i="26"/>
  <c r="I30" i="26" s="1"/>
  <c r="J30" i="26"/>
  <c r="H31" i="26"/>
  <c r="I31" i="26"/>
  <c r="J31" i="26"/>
  <c r="K31" i="26" s="1"/>
  <c r="L31" i="26" s="1"/>
  <c r="M31" i="26" s="1"/>
  <c r="N31" i="26" s="1"/>
  <c r="H32" i="26"/>
  <c r="I32" i="26"/>
  <c r="J32" i="26"/>
  <c r="K32" i="26" s="1"/>
  <c r="L32" i="26" s="1"/>
  <c r="M32" i="26" s="1"/>
  <c r="N32" i="26" s="1"/>
  <c r="H33" i="26"/>
  <c r="I33" i="26" s="1"/>
  <c r="J33" i="26"/>
  <c r="H34" i="26"/>
  <c r="I34" i="26" s="1"/>
  <c r="J34" i="26"/>
  <c r="H35" i="26"/>
  <c r="I35" i="26" s="1"/>
  <c r="J35" i="26"/>
  <c r="K35" i="26" s="1"/>
  <c r="H36" i="26"/>
  <c r="I36" i="26" s="1"/>
  <c r="J36" i="26"/>
  <c r="H37" i="26"/>
  <c r="I37" i="26"/>
  <c r="J37" i="26"/>
  <c r="K37" i="26" s="1"/>
  <c r="L37" i="26" s="1"/>
  <c r="M37" i="26" s="1"/>
  <c r="N37" i="26" s="1"/>
  <c r="H38" i="26"/>
  <c r="I38" i="26" s="1"/>
  <c r="J38" i="26"/>
  <c r="K38" i="26" s="1"/>
  <c r="H39" i="26"/>
  <c r="I39" i="26" s="1"/>
  <c r="J39" i="26"/>
  <c r="H40" i="26"/>
  <c r="I40" i="26" s="1"/>
  <c r="J40" i="26"/>
  <c r="H41" i="26"/>
  <c r="I41" i="26" s="1"/>
  <c r="J41" i="26"/>
  <c r="H42" i="26"/>
  <c r="I42" i="26" s="1"/>
  <c r="J42" i="26"/>
  <c r="H43" i="26"/>
  <c r="I43" i="26" s="1"/>
  <c r="J43" i="26"/>
  <c r="H44" i="26"/>
  <c r="I44" i="26" s="1"/>
  <c r="J44" i="26"/>
  <c r="K44" i="26" s="1"/>
  <c r="H45" i="26"/>
  <c r="I45" i="26" s="1"/>
  <c r="J45" i="26"/>
  <c r="H46" i="26"/>
  <c r="I46" i="26" s="1"/>
  <c r="J46" i="26"/>
  <c r="H47" i="26"/>
  <c r="I47" i="26"/>
  <c r="J47" i="26"/>
  <c r="K47" i="26" s="1"/>
  <c r="L47" i="26" s="1"/>
  <c r="M47" i="26" s="1"/>
  <c r="N47" i="26" s="1"/>
  <c r="H48" i="26"/>
  <c r="I48" i="26"/>
  <c r="J48" i="26"/>
  <c r="K48" i="26" s="1"/>
  <c r="L48" i="26" s="1"/>
  <c r="M48" i="26" s="1"/>
  <c r="N48" i="26" s="1"/>
  <c r="H49" i="26"/>
  <c r="I49" i="26" s="1"/>
  <c r="J49" i="26"/>
  <c r="H50" i="26"/>
  <c r="I50" i="26" s="1"/>
  <c r="J50" i="26"/>
  <c r="E35" i="1"/>
  <c r="F26" i="1"/>
  <c r="G26" i="1" s="1"/>
  <c r="H26" i="1" s="1"/>
  <c r="I26" i="1" s="1"/>
  <c r="F25" i="1"/>
  <c r="G25" i="1" s="1"/>
  <c r="H25" i="1" s="1"/>
  <c r="I25" i="1" s="1"/>
  <c r="F24" i="1"/>
  <c r="G24" i="1" s="1"/>
  <c r="H24" i="1" s="1"/>
  <c r="I24" i="1" s="1"/>
  <c r="F23" i="1"/>
  <c r="G23" i="1" s="1"/>
  <c r="H23" i="1" s="1"/>
  <c r="I23" i="1" s="1"/>
  <c r="F22" i="1"/>
  <c r="G22" i="1" s="1"/>
  <c r="H22" i="1" s="1"/>
  <c r="I22" i="1" s="1"/>
  <c r="F21" i="1"/>
  <c r="G21" i="1" s="1"/>
  <c r="H21" i="1" s="1"/>
  <c r="I21" i="1" s="1"/>
  <c r="F20" i="1"/>
  <c r="G20" i="1" s="1"/>
  <c r="H20" i="1" s="1"/>
  <c r="I20" i="1" s="1"/>
  <c r="F19" i="1"/>
  <c r="G19" i="1" s="1"/>
  <c r="H19" i="1" s="1"/>
  <c r="I19" i="1" s="1"/>
  <c r="C40" i="2"/>
  <c r="D40" i="2" s="1"/>
  <c r="E40" i="2" s="1"/>
  <c r="F40" i="2" s="1"/>
  <c r="C41" i="2"/>
  <c r="D41" i="2" s="1"/>
  <c r="E41" i="2" s="1"/>
  <c r="F41" i="2" s="1"/>
  <c r="C42" i="2"/>
  <c r="D42" i="2" s="1"/>
  <c r="E42" i="2" s="1"/>
  <c r="F42" i="2" s="1"/>
  <c r="C43" i="2"/>
  <c r="D43" i="2" s="1"/>
  <c r="E43" i="2" s="1"/>
  <c r="F43" i="2" s="1"/>
  <c r="C44" i="2"/>
  <c r="D44" i="2" s="1"/>
  <c r="E44" i="2" s="1"/>
  <c r="F44" i="2" s="1"/>
  <c r="C45" i="2"/>
  <c r="C46" i="2"/>
  <c r="D46" i="2" s="1"/>
  <c r="E46" i="2" s="1"/>
  <c r="F46" i="2" s="1"/>
  <c r="C47" i="2"/>
  <c r="D47" i="2" s="1"/>
  <c r="E47" i="2" s="1"/>
  <c r="F47" i="2" s="1"/>
  <c r="C48" i="2"/>
  <c r="D48" i="2" s="1"/>
  <c r="E48" i="2" s="1"/>
  <c r="F48" i="2" s="1"/>
  <c r="C49" i="2"/>
  <c r="D49" i="2" s="1"/>
  <c r="E49" i="2" s="1"/>
  <c r="F49" i="2" s="1"/>
  <c r="C50" i="2"/>
  <c r="D50" i="2" s="1"/>
  <c r="E50" i="2" s="1"/>
  <c r="F50" i="2" s="1"/>
  <c r="C51" i="2"/>
  <c r="D51" i="2" s="1"/>
  <c r="E51" i="2" s="1"/>
  <c r="F51" i="2" s="1"/>
  <c r="C52" i="2"/>
  <c r="D52" i="2" s="1"/>
  <c r="E52" i="2" s="1"/>
  <c r="F52" i="2" s="1"/>
  <c r="C53" i="2"/>
  <c r="D53" i="2" s="1"/>
  <c r="E53" i="2" s="1"/>
  <c r="F53" i="2" s="1"/>
  <c r="C54" i="2"/>
  <c r="D54" i="2" s="1"/>
  <c r="E54" i="2" s="1"/>
  <c r="F54" i="2" s="1"/>
  <c r="C55" i="2"/>
  <c r="D55" i="2" s="1"/>
  <c r="E55" i="2" s="1"/>
  <c r="F55" i="2" s="1"/>
  <c r="C56" i="2"/>
  <c r="D56" i="2" s="1"/>
  <c r="E56" i="2" s="1"/>
  <c r="F56" i="2" s="1"/>
  <c r="C57" i="2"/>
  <c r="D57" i="2" s="1"/>
  <c r="E57" i="2" s="1"/>
  <c r="F57" i="2" s="1"/>
  <c r="C58" i="2"/>
  <c r="D58" i="2" s="1"/>
  <c r="E58" i="2" s="1"/>
  <c r="F58" i="2" s="1"/>
  <c r="C59" i="2"/>
  <c r="D59" i="2" s="1"/>
  <c r="E59" i="2" s="1"/>
  <c r="F59" i="2" s="1"/>
  <c r="C60" i="2"/>
  <c r="D60" i="2" s="1"/>
  <c r="E60" i="2" s="1"/>
  <c r="F60" i="2" s="1"/>
  <c r="C61" i="2"/>
  <c r="D61" i="2" s="1"/>
  <c r="E61" i="2" s="1"/>
  <c r="F61" i="2" s="1"/>
  <c r="C39" i="2"/>
  <c r="D39" i="2" s="1"/>
  <c r="E39" i="2" s="1"/>
  <c r="F39" i="2" s="1"/>
  <c r="C86" i="2"/>
  <c r="D86" i="2" s="1"/>
  <c r="E86" i="2" s="1"/>
  <c r="F86" i="2" s="1"/>
  <c r="B85" i="2"/>
  <c r="J10" i="26"/>
  <c r="H10" i="26"/>
  <c r="I10" i="26" s="1"/>
  <c r="B83" i="2"/>
  <c r="E11" i="25"/>
  <c r="F17" i="1"/>
  <c r="G17" i="1" s="1"/>
  <c r="H17" i="1" s="1"/>
  <c r="I17" i="1" s="1"/>
  <c r="F16" i="1"/>
  <c r="G16" i="1" s="1"/>
  <c r="H16" i="1" s="1"/>
  <c r="I16" i="1" s="1"/>
  <c r="F15" i="1"/>
  <c r="G15" i="1" s="1"/>
  <c r="H15" i="1" s="1"/>
  <c r="I15" i="1" s="1"/>
  <c r="F13" i="1"/>
  <c r="G13" i="1" s="1"/>
  <c r="H13" i="1" s="1"/>
  <c r="I13" i="1" s="1"/>
  <c r="F12" i="1"/>
  <c r="G12" i="1" s="1"/>
  <c r="H12" i="1" s="1"/>
  <c r="I12" i="1" s="1"/>
  <c r="F11" i="1"/>
  <c r="E18" i="1"/>
  <c r="E32" i="1" s="1"/>
  <c r="E14" i="1"/>
  <c r="E31" i="1" s="1"/>
  <c r="C16" i="25"/>
  <c r="C17" i="25"/>
  <c r="C15" i="25"/>
  <c r="E16" i="25"/>
  <c r="AJ250" i="26"/>
  <c r="AI250" i="26"/>
  <c r="AJ249" i="26"/>
  <c r="AI249" i="26"/>
  <c r="AJ248" i="26"/>
  <c r="AI248" i="26"/>
  <c r="AJ247" i="26"/>
  <c r="AI247" i="26"/>
  <c r="AJ246" i="26"/>
  <c r="AI246" i="26"/>
  <c r="AJ245" i="26"/>
  <c r="AI245" i="26"/>
  <c r="AJ244" i="26"/>
  <c r="AI244" i="26"/>
  <c r="AJ243" i="26"/>
  <c r="AI243" i="26"/>
  <c r="AJ242" i="26"/>
  <c r="AI242" i="26"/>
  <c r="AJ241" i="26"/>
  <c r="AI241" i="26"/>
  <c r="AJ240" i="26"/>
  <c r="AI240" i="26"/>
  <c r="AJ239" i="26"/>
  <c r="AI239" i="26"/>
  <c r="AJ238" i="26"/>
  <c r="AI238" i="26"/>
  <c r="AJ237" i="26"/>
  <c r="AI237" i="26"/>
  <c r="AJ236" i="26"/>
  <c r="AI236" i="26"/>
  <c r="AJ235" i="26"/>
  <c r="AI235" i="26"/>
  <c r="AJ234" i="26"/>
  <c r="AI234" i="26"/>
  <c r="AJ233" i="26"/>
  <c r="AI233" i="26"/>
  <c r="AJ232" i="26"/>
  <c r="AI232" i="26"/>
  <c r="AJ231" i="26"/>
  <c r="AI231" i="26"/>
  <c r="AJ230" i="26"/>
  <c r="AI230" i="26"/>
  <c r="AJ229" i="26"/>
  <c r="AI229" i="26"/>
  <c r="AJ228" i="26"/>
  <c r="AI228" i="26"/>
  <c r="AJ227" i="26"/>
  <c r="AI227" i="26"/>
  <c r="AJ226" i="26"/>
  <c r="AI226" i="26"/>
  <c r="AJ225" i="26"/>
  <c r="AI225" i="26"/>
  <c r="AJ224" i="26"/>
  <c r="AI224" i="26"/>
  <c r="AJ223" i="26"/>
  <c r="AI223" i="26"/>
  <c r="AJ222" i="26"/>
  <c r="AI222" i="26"/>
  <c r="AJ221" i="26"/>
  <c r="AI221" i="26"/>
  <c r="AJ220" i="26"/>
  <c r="AI220" i="26"/>
  <c r="AJ219" i="26"/>
  <c r="AI219" i="26"/>
  <c r="AJ218" i="26"/>
  <c r="AI218" i="26"/>
  <c r="AJ217" i="26"/>
  <c r="AI217" i="26"/>
  <c r="AJ216" i="26"/>
  <c r="AI216" i="26"/>
  <c r="AJ215" i="26"/>
  <c r="AI215" i="26"/>
  <c r="AJ214" i="26"/>
  <c r="AI214" i="26"/>
  <c r="AJ213" i="26"/>
  <c r="AI213" i="26"/>
  <c r="AJ212" i="26"/>
  <c r="AI212" i="26"/>
  <c r="AJ211" i="26"/>
  <c r="AI211" i="26"/>
  <c r="AJ210" i="26"/>
  <c r="AI210" i="26"/>
  <c r="AJ200" i="26"/>
  <c r="AI200" i="26"/>
  <c r="AJ199" i="26"/>
  <c r="AI199" i="26"/>
  <c r="AJ198" i="26"/>
  <c r="AI198" i="26"/>
  <c r="AJ197" i="26"/>
  <c r="AI197" i="26"/>
  <c r="AJ196" i="26"/>
  <c r="AI196" i="26"/>
  <c r="AJ195" i="26"/>
  <c r="AI195" i="26"/>
  <c r="AJ194" i="26"/>
  <c r="AI194" i="26"/>
  <c r="AJ193" i="26"/>
  <c r="AI193" i="26"/>
  <c r="AJ192" i="26"/>
  <c r="AI192" i="26"/>
  <c r="AJ191" i="26"/>
  <c r="AI191" i="26"/>
  <c r="AJ190" i="26"/>
  <c r="AI190" i="26"/>
  <c r="AJ189" i="26"/>
  <c r="AI189" i="26"/>
  <c r="AJ188" i="26"/>
  <c r="AI188" i="26"/>
  <c r="AJ187" i="26"/>
  <c r="AI187" i="26"/>
  <c r="AJ186" i="26"/>
  <c r="AI186" i="26"/>
  <c r="AJ185" i="26"/>
  <c r="AI185" i="26"/>
  <c r="AJ184" i="26"/>
  <c r="AI184" i="26"/>
  <c r="AJ183" i="26"/>
  <c r="AI183" i="26"/>
  <c r="AJ182" i="26"/>
  <c r="AI182" i="26"/>
  <c r="AJ181" i="26"/>
  <c r="AI181" i="26"/>
  <c r="AJ180" i="26"/>
  <c r="AI180" i="26"/>
  <c r="AJ179" i="26"/>
  <c r="AI179" i="26"/>
  <c r="AJ178" i="26"/>
  <c r="AI178" i="26"/>
  <c r="AJ177" i="26"/>
  <c r="AI177" i="26"/>
  <c r="AJ176" i="26"/>
  <c r="AI176" i="26"/>
  <c r="AJ175" i="26"/>
  <c r="AI175" i="26"/>
  <c r="AJ174" i="26"/>
  <c r="AI174" i="26"/>
  <c r="AJ173" i="26"/>
  <c r="AI173" i="26"/>
  <c r="AJ172" i="26"/>
  <c r="AI172" i="26"/>
  <c r="AJ171" i="26"/>
  <c r="AI171" i="26"/>
  <c r="AJ170" i="26"/>
  <c r="AI170" i="26"/>
  <c r="AJ169" i="26"/>
  <c r="AI169" i="26"/>
  <c r="AJ168" i="26"/>
  <c r="AI168" i="26"/>
  <c r="AJ167" i="26"/>
  <c r="AI167" i="26"/>
  <c r="AJ166" i="26"/>
  <c r="AI166" i="26"/>
  <c r="AJ165" i="26"/>
  <c r="AI165" i="26"/>
  <c r="AJ164" i="26"/>
  <c r="AI164" i="26"/>
  <c r="AJ163" i="26"/>
  <c r="AI163" i="26"/>
  <c r="AJ162" i="26"/>
  <c r="AI162" i="26"/>
  <c r="AJ161" i="26"/>
  <c r="AI161" i="26"/>
  <c r="AJ160" i="26"/>
  <c r="AI160" i="26"/>
  <c r="AJ150" i="26"/>
  <c r="AI150" i="26"/>
  <c r="AJ149" i="26"/>
  <c r="AI149" i="26"/>
  <c r="AJ148" i="26"/>
  <c r="AI148" i="26"/>
  <c r="AJ147" i="26"/>
  <c r="AI147" i="26"/>
  <c r="AJ146" i="26"/>
  <c r="AI146" i="26"/>
  <c r="AJ145" i="26"/>
  <c r="AI145" i="26"/>
  <c r="AJ144" i="26"/>
  <c r="AI144" i="26"/>
  <c r="AJ143" i="26"/>
  <c r="AI143" i="26"/>
  <c r="AJ142" i="26"/>
  <c r="AI142" i="26"/>
  <c r="AJ141" i="26"/>
  <c r="AI141" i="26"/>
  <c r="AJ140" i="26"/>
  <c r="AI140" i="26"/>
  <c r="AJ139" i="26"/>
  <c r="AI139" i="26"/>
  <c r="AJ138" i="26"/>
  <c r="AI138" i="26"/>
  <c r="AJ137" i="26"/>
  <c r="AI137" i="26"/>
  <c r="AJ136" i="26"/>
  <c r="AI136" i="26"/>
  <c r="AJ135" i="26"/>
  <c r="AI135" i="26"/>
  <c r="AJ134" i="26"/>
  <c r="AI134" i="26"/>
  <c r="AJ133" i="26"/>
  <c r="AI133" i="26"/>
  <c r="AJ132" i="26"/>
  <c r="AI132" i="26"/>
  <c r="AJ131" i="26"/>
  <c r="AI131" i="26"/>
  <c r="AJ130" i="26"/>
  <c r="AI130" i="26"/>
  <c r="AJ129" i="26"/>
  <c r="AI129" i="26"/>
  <c r="AJ128" i="26"/>
  <c r="AI128" i="26"/>
  <c r="AJ127" i="26"/>
  <c r="AI127" i="26"/>
  <c r="AJ126" i="26"/>
  <c r="AI126" i="26"/>
  <c r="AJ125" i="26"/>
  <c r="AI125" i="26"/>
  <c r="AJ124" i="26"/>
  <c r="AI124" i="26"/>
  <c r="AJ123" i="26"/>
  <c r="AI123" i="26"/>
  <c r="AJ122" i="26"/>
  <c r="AI122" i="26"/>
  <c r="AJ121" i="26"/>
  <c r="AI121" i="26"/>
  <c r="AJ120" i="26"/>
  <c r="AI120" i="26"/>
  <c r="AJ119" i="26"/>
  <c r="AI119" i="26"/>
  <c r="AJ118" i="26"/>
  <c r="AI118" i="26"/>
  <c r="AJ117" i="26"/>
  <c r="AI117" i="26"/>
  <c r="AJ116" i="26"/>
  <c r="AI116" i="26"/>
  <c r="AJ115" i="26"/>
  <c r="AI115" i="26"/>
  <c r="AJ114" i="26"/>
  <c r="AI114" i="26"/>
  <c r="AJ113" i="26"/>
  <c r="AI113" i="26"/>
  <c r="AJ112" i="26"/>
  <c r="AI112" i="26"/>
  <c r="AJ111" i="26"/>
  <c r="AI111" i="26"/>
  <c r="AJ110" i="26"/>
  <c r="AI110" i="26"/>
  <c r="AJ100" i="26"/>
  <c r="AI100" i="26"/>
  <c r="AJ99" i="26"/>
  <c r="AI99" i="26"/>
  <c r="AJ98" i="26"/>
  <c r="AI98" i="26"/>
  <c r="AJ97" i="26"/>
  <c r="AI97" i="26"/>
  <c r="AJ96" i="26"/>
  <c r="AI96" i="26"/>
  <c r="AJ95" i="26"/>
  <c r="AI95" i="26"/>
  <c r="AJ94" i="26"/>
  <c r="AI94" i="26"/>
  <c r="AJ93" i="26"/>
  <c r="AI93" i="26"/>
  <c r="AJ92" i="26"/>
  <c r="AI92" i="26"/>
  <c r="AJ91" i="26"/>
  <c r="AI91" i="26"/>
  <c r="AJ90" i="26"/>
  <c r="AI90" i="26"/>
  <c r="AJ89" i="26"/>
  <c r="AI89" i="26"/>
  <c r="AJ88" i="26"/>
  <c r="AI88" i="26"/>
  <c r="AJ87" i="26"/>
  <c r="AI87" i="26"/>
  <c r="AJ86" i="26"/>
  <c r="AI86" i="26"/>
  <c r="AJ85" i="26"/>
  <c r="AI85" i="26"/>
  <c r="AJ84" i="26"/>
  <c r="AI84" i="26"/>
  <c r="AJ83" i="26"/>
  <c r="AI83" i="26"/>
  <c r="AJ82" i="26"/>
  <c r="AI82" i="26"/>
  <c r="AJ81" i="26"/>
  <c r="AI81" i="26"/>
  <c r="AJ80" i="26"/>
  <c r="AI80" i="26"/>
  <c r="AJ79" i="26"/>
  <c r="AI79" i="26"/>
  <c r="AJ78" i="26"/>
  <c r="AI78" i="26"/>
  <c r="AJ77" i="26"/>
  <c r="AI77" i="26"/>
  <c r="AJ76" i="26"/>
  <c r="AI76" i="26"/>
  <c r="AJ75" i="26"/>
  <c r="AI75" i="26"/>
  <c r="AJ74" i="26"/>
  <c r="AI74" i="26"/>
  <c r="AJ73" i="26"/>
  <c r="AI73" i="26"/>
  <c r="AJ72" i="26"/>
  <c r="AI72" i="26"/>
  <c r="AJ71" i="26"/>
  <c r="AI71" i="26"/>
  <c r="AJ70" i="26"/>
  <c r="AI70" i="26"/>
  <c r="AJ69" i="26"/>
  <c r="AI69" i="26"/>
  <c r="AJ68" i="26"/>
  <c r="AI68" i="26"/>
  <c r="AJ67" i="26"/>
  <c r="AI67" i="26"/>
  <c r="AJ66" i="26"/>
  <c r="AI66" i="26"/>
  <c r="AJ65" i="26"/>
  <c r="AI65" i="26"/>
  <c r="AJ64" i="26"/>
  <c r="AI64" i="26"/>
  <c r="AJ63" i="26"/>
  <c r="AI63" i="26"/>
  <c r="AJ62" i="26"/>
  <c r="AI62" i="26"/>
  <c r="AJ61" i="26"/>
  <c r="AI61" i="26"/>
  <c r="AJ60" i="26"/>
  <c r="AI60" i="26"/>
  <c r="AI11" i="26"/>
  <c r="AJ11" i="26"/>
  <c r="AI12" i="26"/>
  <c r="AJ12" i="26"/>
  <c r="AI13" i="26"/>
  <c r="AJ13" i="26"/>
  <c r="AI14" i="26"/>
  <c r="AJ14" i="26"/>
  <c r="AI15" i="26"/>
  <c r="AJ15" i="26"/>
  <c r="AI16" i="26"/>
  <c r="AJ16" i="26"/>
  <c r="AI17" i="26"/>
  <c r="AJ17" i="26"/>
  <c r="AI18" i="26"/>
  <c r="AJ18" i="26"/>
  <c r="AI19" i="26"/>
  <c r="AJ19" i="26"/>
  <c r="AI20" i="26"/>
  <c r="AJ20" i="26"/>
  <c r="AI21" i="26"/>
  <c r="AJ21" i="26"/>
  <c r="AI22" i="26"/>
  <c r="AJ22" i="26"/>
  <c r="AI23" i="26"/>
  <c r="AJ23" i="26"/>
  <c r="AI24" i="26"/>
  <c r="AJ24" i="26"/>
  <c r="AI25" i="26"/>
  <c r="AJ25" i="26"/>
  <c r="AI26" i="26"/>
  <c r="AJ26" i="26"/>
  <c r="AI27" i="26"/>
  <c r="AJ27" i="26"/>
  <c r="AI28" i="26"/>
  <c r="AJ28" i="26"/>
  <c r="AI29" i="26"/>
  <c r="AJ29" i="26"/>
  <c r="AI30" i="26"/>
  <c r="AJ30" i="26"/>
  <c r="AI31" i="26"/>
  <c r="AJ31" i="26"/>
  <c r="AI32" i="26"/>
  <c r="AJ32" i="26"/>
  <c r="AI33" i="26"/>
  <c r="AJ33" i="26"/>
  <c r="AI34" i="26"/>
  <c r="AJ34" i="26"/>
  <c r="AI35" i="26"/>
  <c r="AJ35" i="26"/>
  <c r="AI36" i="26"/>
  <c r="AJ36" i="26"/>
  <c r="AI37" i="26"/>
  <c r="AJ37" i="26"/>
  <c r="AI38" i="26"/>
  <c r="AJ38" i="26"/>
  <c r="AI39" i="26"/>
  <c r="AJ39" i="26"/>
  <c r="AI40" i="26"/>
  <c r="AJ40" i="26"/>
  <c r="AI41" i="26"/>
  <c r="AJ41" i="26"/>
  <c r="AI42" i="26"/>
  <c r="AJ42" i="26"/>
  <c r="AI43" i="26"/>
  <c r="AJ43" i="26"/>
  <c r="AI44" i="26"/>
  <c r="AJ44" i="26"/>
  <c r="AI45" i="26"/>
  <c r="AJ45" i="26"/>
  <c r="AI46" i="26"/>
  <c r="AJ46" i="26"/>
  <c r="AI47" i="26"/>
  <c r="AJ47" i="26"/>
  <c r="AI48" i="26"/>
  <c r="AJ48" i="26"/>
  <c r="AI49" i="26"/>
  <c r="AJ49" i="26"/>
  <c r="AI50" i="26"/>
  <c r="AJ50" i="26"/>
  <c r="AJ10" i="26"/>
  <c r="AI10" i="26"/>
  <c r="H48" i="30"/>
  <c r="F37" i="28"/>
  <c r="G37" i="28" s="1"/>
  <c r="H37" i="28" s="1"/>
  <c r="F39" i="28"/>
  <c r="G39" i="28" s="1"/>
  <c r="H39" i="28" s="1"/>
  <c r="I39" i="28" s="1"/>
  <c r="J39" i="28" s="1"/>
  <c r="E40" i="28"/>
  <c r="F42" i="28"/>
  <c r="G42" i="28" s="1"/>
  <c r="F43" i="28"/>
  <c r="G43" i="28" s="1"/>
  <c r="H43" i="28" s="1"/>
  <c r="I43" i="28" s="1"/>
  <c r="J43" i="28" s="1"/>
  <c r="F44" i="28"/>
  <c r="G44" i="28" s="1"/>
  <c r="H44" i="28" s="1"/>
  <c r="I44" i="28" s="1"/>
  <c r="J44" i="28" s="1"/>
  <c r="E46" i="28"/>
  <c r="F52" i="28"/>
  <c r="G52" i="28" s="1"/>
  <c r="H52" i="28" s="1"/>
  <c r="I52" i="28" s="1"/>
  <c r="J52" i="28" s="1"/>
  <c r="F53" i="28"/>
  <c r="G53" i="28" s="1"/>
  <c r="H53" i="28" s="1"/>
  <c r="I53" i="28" s="1"/>
  <c r="J53" i="28" s="1"/>
  <c r="F54" i="28"/>
  <c r="G54" i="28" s="1"/>
  <c r="H54" i="28" s="1"/>
  <c r="I54" i="28" s="1"/>
  <c r="J54" i="28" s="1"/>
  <c r="E55" i="28"/>
  <c r="E57" i="28"/>
  <c r="E63" i="28" s="1"/>
  <c r="F58" i="28"/>
  <c r="G58" i="28" s="1"/>
  <c r="H58" i="28" s="1"/>
  <c r="F59" i="28"/>
  <c r="G59" i="28" s="1"/>
  <c r="H59" i="28" s="1"/>
  <c r="I59" i="28" s="1"/>
  <c r="J59" i="28" s="1"/>
  <c r="F61" i="28"/>
  <c r="G61" i="28" s="1"/>
  <c r="H61" i="28" s="1"/>
  <c r="I61" i="28" s="1"/>
  <c r="J61" i="28" s="1"/>
  <c r="F62" i="28"/>
  <c r="G62" i="28" s="1"/>
  <c r="H62" i="28" s="1"/>
  <c r="I62" i="28" s="1"/>
  <c r="J62" i="28" s="1"/>
  <c r="F65" i="28"/>
  <c r="G65" i="28" s="1"/>
  <c r="F66" i="28"/>
  <c r="E67" i="28"/>
  <c r="F69" i="28"/>
  <c r="G69" i="28" s="1"/>
  <c r="H69" i="28" s="1"/>
  <c r="I69" i="28" s="1"/>
  <c r="F70" i="28"/>
  <c r="F71" i="28"/>
  <c r="G71" i="28" s="1"/>
  <c r="H71" i="28" s="1"/>
  <c r="I71" i="28" s="1"/>
  <c r="J71" i="28" s="1"/>
  <c r="F72" i="28"/>
  <c r="G72" i="28" s="1"/>
  <c r="H72" i="28" s="1"/>
  <c r="I72" i="28" s="1"/>
  <c r="J72" i="28" s="1"/>
  <c r="F73" i="28"/>
  <c r="G73" i="28" s="1"/>
  <c r="H73" i="28" s="1"/>
  <c r="I73" i="28" s="1"/>
  <c r="J73" i="28" s="1"/>
  <c r="F74" i="28"/>
  <c r="G74" i="28" s="1"/>
  <c r="H74" i="28" s="1"/>
  <c r="I74" i="28" s="1"/>
  <c r="J74" i="28" s="1"/>
  <c r="F75" i="28"/>
  <c r="G75" i="28" s="1"/>
  <c r="H75" i="28" s="1"/>
  <c r="I75" i="28" s="1"/>
  <c r="J75" i="28" s="1"/>
  <c r="E76" i="28"/>
  <c r="E12" i="28"/>
  <c r="E17" i="28"/>
  <c r="E23" i="28" s="1"/>
  <c r="N29" i="26" l="1"/>
  <c r="N126" i="26"/>
  <c r="L138" i="26"/>
  <c r="M138" i="26" s="1"/>
  <c r="N138" i="26" s="1"/>
  <c r="K189" i="26"/>
  <c r="L189" i="26" s="1"/>
  <c r="M189" i="26" s="1"/>
  <c r="N189" i="26" s="1"/>
  <c r="K222" i="26"/>
  <c r="L222" i="26" s="1"/>
  <c r="M222" i="26" s="1"/>
  <c r="N222" i="26" s="1"/>
  <c r="K247" i="26"/>
  <c r="L247" i="26" s="1"/>
  <c r="M247" i="26" s="1"/>
  <c r="N247" i="26" s="1"/>
  <c r="L211" i="26"/>
  <c r="M211" i="26" s="1"/>
  <c r="N211" i="26" s="1"/>
  <c r="N23" i="26"/>
  <c r="K61" i="26"/>
  <c r="K69" i="26"/>
  <c r="N123" i="26"/>
  <c r="K40" i="26"/>
  <c r="L40" i="26" s="1"/>
  <c r="M40" i="26" s="1"/>
  <c r="N40" i="26" s="1"/>
  <c r="P40" i="26" s="1"/>
  <c r="Q40" i="26" s="1"/>
  <c r="K66" i="26"/>
  <c r="L66" i="26" s="1"/>
  <c r="M66" i="26" s="1"/>
  <c r="N66" i="26" s="1"/>
  <c r="K138" i="26"/>
  <c r="L144" i="26"/>
  <c r="M144" i="26" s="1"/>
  <c r="N144" i="26" s="1"/>
  <c r="L170" i="26"/>
  <c r="M170" i="26" s="1"/>
  <c r="N170" i="26" s="1"/>
  <c r="K178" i="26"/>
  <c r="L178" i="26" s="1"/>
  <c r="M178" i="26" s="1"/>
  <c r="N178" i="26" s="1"/>
  <c r="K214" i="26"/>
  <c r="L214" i="26" s="1"/>
  <c r="M214" i="26" s="1"/>
  <c r="N214" i="26" s="1"/>
  <c r="K244" i="26"/>
  <c r="L244" i="26" s="1"/>
  <c r="M244" i="26" s="1"/>
  <c r="N244" i="26" s="1"/>
  <c r="L172" i="26"/>
  <c r="M172" i="26" s="1"/>
  <c r="N81" i="26"/>
  <c r="K120" i="26"/>
  <c r="L120" i="26" s="1"/>
  <c r="M120" i="26" s="1"/>
  <c r="N120" i="26" s="1"/>
  <c r="K46" i="26"/>
  <c r="K43" i="26"/>
  <c r="L43" i="26" s="1"/>
  <c r="M43" i="26" s="1"/>
  <c r="N43" i="26" s="1"/>
  <c r="K20" i="26"/>
  <c r="K14" i="26"/>
  <c r="K11" i="26"/>
  <c r="K64" i="26"/>
  <c r="L64" i="26" s="1"/>
  <c r="M64" i="26" s="1"/>
  <c r="N64" i="26" s="1"/>
  <c r="K97" i="26"/>
  <c r="L97" i="26" s="1"/>
  <c r="M97" i="26" s="1"/>
  <c r="N97" i="26" s="1"/>
  <c r="K112" i="26"/>
  <c r="L112" i="26" s="1"/>
  <c r="M112" i="26" s="1"/>
  <c r="N112" i="26" s="1"/>
  <c r="K115" i="26"/>
  <c r="L115" i="26" s="1"/>
  <c r="M115" i="26" s="1"/>
  <c r="N115" i="26" s="1"/>
  <c r="K118" i="26"/>
  <c r="L118" i="26" s="1"/>
  <c r="M118" i="26" s="1"/>
  <c r="N118" i="26" s="1"/>
  <c r="L130" i="26"/>
  <c r="M130" i="26" s="1"/>
  <c r="N130" i="26" s="1"/>
  <c r="K144" i="26"/>
  <c r="K147" i="26"/>
  <c r="L147" i="26" s="1"/>
  <c r="M147" i="26" s="1"/>
  <c r="N147" i="26" s="1"/>
  <c r="K170" i="26"/>
  <c r="K181" i="26"/>
  <c r="L181" i="26" s="1"/>
  <c r="M181" i="26" s="1"/>
  <c r="N181" i="26" s="1"/>
  <c r="K231" i="26"/>
  <c r="L231" i="26" s="1"/>
  <c r="M231" i="26" s="1"/>
  <c r="N231" i="26" s="1"/>
  <c r="L238" i="26"/>
  <c r="M238" i="26" s="1"/>
  <c r="N238" i="26" s="1"/>
  <c r="L75" i="26"/>
  <c r="M75" i="26" s="1"/>
  <c r="N16" i="26"/>
  <c r="K83" i="26"/>
  <c r="L136" i="26"/>
  <c r="M136" i="26" s="1"/>
  <c r="N136" i="26" s="1"/>
  <c r="K223" i="26"/>
  <c r="L223" i="26" s="1"/>
  <c r="M223" i="26" s="1"/>
  <c r="K238" i="26"/>
  <c r="K45" i="26"/>
  <c r="L45" i="26" s="1"/>
  <c r="M45" i="26" s="1"/>
  <c r="N45" i="26" s="1"/>
  <c r="K39" i="26"/>
  <c r="L39" i="26" s="1"/>
  <c r="M39" i="26" s="1"/>
  <c r="N39" i="26" s="1"/>
  <c r="K19" i="26"/>
  <c r="L19" i="26" s="1"/>
  <c r="M19" i="26" s="1"/>
  <c r="N19" i="26" s="1"/>
  <c r="P19" i="26" s="1"/>
  <c r="Q19" i="26" s="1"/>
  <c r="K13" i="26"/>
  <c r="L13" i="26" s="1"/>
  <c r="M13" i="26" s="1"/>
  <c r="N13" i="26" s="1"/>
  <c r="N62" i="26"/>
  <c r="L83" i="26"/>
  <c r="M83" i="26" s="1"/>
  <c r="K215" i="26"/>
  <c r="L215" i="26" s="1"/>
  <c r="M215" i="26" s="1"/>
  <c r="L221" i="26"/>
  <c r="M221" i="26" s="1"/>
  <c r="K229" i="26"/>
  <c r="L229" i="26" s="1"/>
  <c r="M229" i="26" s="1"/>
  <c r="N229" i="26" s="1"/>
  <c r="E46" i="1"/>
  <c r="K24" i="26"/>
  <c r="L24" i="26" s="1"/>
  <c r="M24" i="26" s="1"/>
  <c r="N24" i="26" s="1"/>
  <c r="K71" i="26"/>
  <c r="L71" i="26" s="1"/>
  <c r="M71" i="26" s="1"/>
  <c r="N71" i="26" s="1"/>
  <c r="N89" i="26"/>
  <c r="K99" i="26"/>
  <c r="K122" i="26"/>
  <c r="L122" i="26" s="1"/>
  <c r="M122" i="26" s="1"/>
  <c r="N122" i="26" s="1"/>
  <c r="L128" i="26"/>
  <c r="M128" i="26" s="1"/>
  <c r="N128" i="26" s="1"/>
  <c r="K165" i="26"/>
  <c r="L165" i="26" s="1"/>
  <c r="M165" i="26" s="1"/>
  <c r="N165" i="26" s="1"/>
  <c r="K182" i="26"/>
  <c r="L182" i="26" s="1"/>
  <c r="M182" i="26" s="1"/>
  <c r="N182" i="26" s="1"/>
  <c r="L213" i="26"/>
  <c r="M213" i="26" s="1"/>
  <c r="N213" i="26" s="1"/>
  <c r="K221" i="26"/>
  <c r="L227" i="26"/>
  <c r="M227" i="26" s="1"/>
  <c r="N227" i="26" s="1"/>
  <c r="K239" i="26"/>
  <c r="L239" i="26" s="1"/>
  <c r="M239" i="26" s="1"/>
  <c r="N239" i="26" s="1"/>
  <c r="K243" i="26"/>
  <c r="L243" i="26" s="1"/>
  <c r="M243" i="26" s="1"/>
  <c r="N243" i="26" s="1"/>
  <c r="K36" i="26"/>
  <c r="K30" i="26"/>
  <c r="L30" i="26" s="1"/>
  <c r="M30" i="26" s="1"/>
  <c r="N30" i="26" s="1"/>
  <c r="K27" i="26"/>
  <c r="K75" i="26"/>
  <c r="L114" i="26"/>
  <c r="M114" i="26" s="1"/>
  <c r="N131" i="26"/>
  <c r="N134" i="26"/>
  <c r="L146" i="26"/>
  <c r="M146" i="26" s="1"/>
  <c r="K162" i="26"/>
  <c r="L180" i="26"/>
  <c r="M180" i="26" s="1"/>
  <c r="L219" i="26"/>
  <c r="M219" i="26" s="1"/>
  <c r="N219" i="26" s="1"/>
  <c r="N236" i="26"/>
  <c r="D45" i="2"/>
  <c r="K160" i="26"/>
  <c r="L160" i="26" s="1"/>
  <c r="M160" i="26" s="1"/>
  <c r="N160" i="26" s="1"/>
  <c r="I162" i="26"/>
  <c r="L162" i="26"/>
  <c r="M162" i="26" s="1"/>
  <c r="N162" i="26" s="1"/>
  <c r="L164" i="26"/>
  <c r="M164" i="26" s="1"/>
  <c r="N164" i="26" s="1"/>
  <c r="K150" i="26"/>
  <c r="L150" i="26" s="1"/>
  <c r="M150" i="26" s="1"/>
  <c r="N150" i="26" s="1"/>
  <c r="K70" i="26"/>
  <c r="L70" i="26" s="1"/>
  <c r="M70" i="26" s="1"/>
  <c r="N70" i="26" s="1"/>
  <c r="N223" i="26"/>
  <c r="L235" i="26"/>
  <c r="M235" i="26" s="1"/>
  <c r="L220" i="26"/>
  <c r="M220" i="26" s="1"/>
  <c r="N220" i="26" s="1"/>
  <c r="L210" i="26"/>
  <c r="M210" i="26" s="1"/>
  <c r="N210" i="26" s="1"/>
  <c r="N215" i="26"/>
  <c r="N221" i="26"/>
  <c r="I235" i="26"/>
  <c r="K237" i="26"/>
  <c r="L237" i="26" s="1"/>
  <c r="M237" i="26" s="1"/>
  <c r="N237" i="26" s="1"/>
  <c r="I243" i="26"/>
  <c r="K245" i="26"/>
  <c r="L245" i="26" s="1"/>
  <c r="M245" i="26" s="1"/>
  <c r="N245" i="26" s="1"/>
  <c r="K212" i="26"/>
  <c r="L212" i="26" s="1"/>
  <c r="M212" i="26" s="1"/>
  <c r="N212" i="26" s="1"/>
  <c r="K220" i="26"/>
  <c r="K228" i="26"/>
  <c r="L228" i="26" s="1"/>
  <c r="M228" i="26" s="1"/>
  <c r="N228" i="26" s="1"/>
  <c r="K210" i="26"/>
  <c r="K218" i="26"/>
  <c r="L218" i="26" s="1"/>
  <c r="M218" i="26" s="1"/>
  <c r="N218" i="26" s="1"/>
  <c r="K226" i="26"/>
  <c r="L226" i="26" s="1"/>
  <c r="M226" i="26" s="1"/>
  <c r="N226" i="26" s="1"/>
  <c r="K234" i="26"/>
  <c r="L234" i="26" s="1"/>
  <c r="M234" i="26" s="1"/>
  <c r="N234" i="26" s="1"/>
  <c r="K242" i="26"/>
  <c r="L242" i="26" s="1"/>
  <c r="M242" i="26" s="1"/>
  <c r="N242" i="26" s="1"/>
  <c r="K250" i="26"/>
  <c r="L250" i="26" s="1"/>
  <c r="M250" i="26" s="1"/>
  <c r="N250" i="26" s="1"/>
  <c r="K217" i="26"/>
  <c r="L217" i="26" s="1"/>
  <c r="M217" i="26" s="1"/>
  <c r="N217" i="26" s="1"/>
  <c r="K225" i="26"/>
  <c r="L225" i="26" s="1"/>
  <c r="M225" i="26" s="1"/>
  <c r="N225" i="26" s="1"/>
  <c r="K233" i="26"/>
  <c r="L233" i="26" s="1"/>
  <c r="M233" i="26" s="1"/>
  <c r="N233" i="26" s="1"/>
  <c r="K241" i="26"/>
  <c r="L241" i="26" s="1"/>
  <c r="M241" i="26" s="1"/>
  <c r="N241" i="26" s="1"/>
  <c r="K249" i="26"/>
  <c r="L249" i="26" s="1"/>
  <c r="M249" i="26" s="1"/>
  <c r="N249" i="26" s="1"/>
  <c r="K216" i="26"/>
  <c r="L216" i="26" s="1"/>
  <c r="M216" i="26" s="1"/>
  <c r="N216" i="26" s="1"/>
  <c r="K224" i="26"/>
  <c r="L224" i="26" s="1"/>
  <c r="M224" i="26" s="1"/>
  <c r="N224" i="26" s="1"/>
  <c r="K232" i="26"/>
  <c r="L232" i="26" s="1"/>
  <c r="M232" i="26" s="1"/>
  <c r="N232" i="26" s="1"/>
  <c r="K240" i="26"/>
  <c r="L240" i="26" s="1"/>
  <c r="M240" i="26" s="1"/>
  <c r="N240" i="26" s="1"/>
  <c r="K248" i="26"/>
  <c r="L248" i="26" s="1"/>
  <c r="M248" i="26" s="1"/>
  <c r="N248" i="26" s="1"/>
  <c r="N197" i="26"/>
  <c r="N174" i="26"/>
  <c r="N180" i="26"/>
  <c r="N166" i="26"/>
  <c r="N172" i="26"/>
  <c r="L183" i="26"/>
  <c r="M183" i="26" s="1"/>
  <c r="N183" i="26" s="1"/>
  <c r="L187" i="26"/>
  <c r="M187" i="26" s="1"/>
  <c r="N187" i="26" s="1"/>
  <c r="N196" i="26"/>
  <c r="L200" i="26"/>
  <c r="M200" i="26" s="1"/>
  <c r="N200" i="26" s="1"/>
  <c r="K163" i="26"/>
  <c r="L163" i="26" s="1"/>
  <c r="M163" i="26" s="1"/>
  <c r="N163" i="26" s="1"/>
  <c r="K171" i="26"/>
  <c r="L171" i="26" s="1"/>
  <c r="M171" i="26" s="1"/>
  <c r="N171" i="26" s="1"/>
  <c r="K179" i="26"/>
  <c r="L179" i="26" s="1"/>
  <c r="M179" i="26" s="1"/>
  <c r="N179" i="26" s="1"/>
  <c r="K187" i="26"/>
  <c r="K195" i="26"/>
  <c r="L195" i="26" s="1"/>
  <c r="M195" i="26" s="1"/>
  <c r="N195" i="26" s="1"/>
  <c r="K186" i="26"/>
  <c r="L186" i="26" s="1"/>
  <c r="M186" i="26" s="1"/>
  <c r="N186" i="26" s="1"/>
  <c r="K194" i="26"/>
  <c r="L194" i="26" s="1"/>
  <c r="M194" i="26" s="1"/>
  <c r="N194" i="26" s="1"/>
  <c r="K161" i="26"/>
  <c r="L161" i="26" s="1"/>
  <c r="M161" i="26" s="1"/>
  <c r="N161" i="26" s="1"/>
  <c r="K169" i="26"/>
  <c r="L169" i="26" s="1"/>
  <c r="M169" i="26" s="1"/>
  <c r="N169" i="26" s="1"/>
  <c r="K177" i="26"/>
  <c r="L177" i="26" s="1"/>
  <c r="M177" i="26" s="1"/>
  <c r="N177" i="26" s="1"/>
  <c r="K185" i="26"/>
  <c r="L185" i="26" s="1"/>
  <c r="M185" i="26" s="1"/>
  <c r="N185" i="26" s="1"/>
  <c r="K193" i="26"/>
  <c r="L193" i="26" s="1"/>
  <c r="M193" i="26" s="1"/>
  <c r="N193" i="26" s="1"/>
  <c r="K168" i="26"/>
  <c r="L168" i="26" s="1"/>
  <c r="M168" i="26" s="1"/>
  <c r="N168" i="26" s="1"/>
  <c r="K176" i="26"/>
  <c r="L176" i="26" s="1"/>
  <c r="M176" i="26" s="1"/>
  <c r="N176" i="26" s="1"/>
  <c r="K184" i="26"/>
  <c r="L184" i="26" s="1"/>
  <c r="M184" i="26" s="1"/>
  <c r="N184" i="26" s="1"/>
  <c r="K192" i="26"/>
  <c r="L192" i="26" s="1"/>
  <c r="M192" i="26" s="1"/>
  <c r="N192" i="26" s="1"/>
  <c r="K200" i="26"/>
  <c r="K167" i="26"/>
  <c r="L167" i="26" s="1"/>
  <c r="M167" i="26" s="1"/>
  <c r="N167" i="26" s="1"/>
  <c r="K175" i="26"/>
  <c r="L175" i="26" s="1"/>
  <c r="M175" i="26" s="1"/>
  <c r="N175" i="26" s="1"/>
  <c r="K183" i="26"/>
  <c r="K191" i="26"/>
  <c r="L191" i="26" s="1"/>
  <c r="M191" i="26" s="1"/>
  <c r="N191" i="26" s="1"/>
  <c r="K199" i="26"/>
  <c r="L199" i="26" s="1"/>
  <c r="M199" i="26" s="1"/>
  <c r="N199" i="26" s="1"/>
  <c r="K198" i="26"/>
  <c r="L198" i="26" s="1"/>
  <c r="M198" i="26" s="1"/>
  <c r="N198" i="26" s="1"/>
  <c r="N114" i="26"/>
  <c r="N146" i="26"/>
  <c r="N125" i="26"/>
  <c r="N117" i="26"/>
  <c r="N149" i="26"/>
  <c r="L129" i="26"/>
  <c r="M129" i="26" s="1"/>
  <c r="N129" i="26" s="1"/>
  <c r="N141" i="26"/>
  <c r="L121" i="26"/>
  <c r="M121" i="26" s="1"/>
  <c r="N121" i="26" s="1"/>
  <c r="K113" i="26"/>
  <c r="L113" i="26" s="1"/>
  <c r="M113" i="26" s="1"/>
  <c r="N113" i="26" s="1"/>
  <c r="K121" i="26"/>
  <c r="K129" i="26"/>
  <c r="K137" i="26"/>
  <c r="L137" i="26" s="1"/>
  <c r="M137" i="26" s="1"/>
  <c r="N137" i="26" s="1"/>
  <c r="K145" i="26"/>
  <c r="L145" i="26" s="1"/>
  <c r="M145" i="26" s="1"/>
  <c r="N145" i="26" s="1"/>
  <c r="K111" i="26"/>
  <c r="L111" i="26" s="1"/>
  <c r="M111" i="26" s="1"/>
  <c r="N111" i="26" s="1"/>
  <c r="K119" i="26"/>
  <c r="L119" i="26" s="1"/>
  <c r="M119" i="26" s="1"/>
  <c r="N119" i="26" s="1"/>
  <c r="K127" i="26"/>
  <c r="L127" i="26" s="1"/>
  <c r="M127" i="26" s="1"/>
  <c r="N127" i="26" s="1"/>
  <c r="K135" i="26"/>
  <c r="L135" i="26" s="1"/>
  <c r="M135" i="26" s="1"/>
  <c r="N135" i="26" s="1"/>
  <c r="K143" i="26"/>
  <c r="L143" i="26" s="1"/>
  <c r="M143" i="26" s="1"/>
  <c r="N143" i="26" s="1"/>
  <c r="K116" i="26"/>
  <c r="L116" i="26" s="1"/>
  <c r="M116" i="26" s="1"/>
  <c r="N116" i="26" s="1"/>
  <c r="K124" i="26"/>
  <c r="L124" i="26" s="1"/>
  <c r="M124" i="26" s="1"/>
  <c r="N124" i="26" s="1"/>
  <c r="K132" i="26"/>
  <c r="L132" i="26" s="1"/>
  <c r="M132" i="26" s="1"/>
  <c r="N132" i="26" s="1"/>
  <c r="K140" i="26"/>
  <c r="L140" i="26" s="1"/>
  <c r="M140" i="26" s="1"/>
  <c r="N140" i="26" s="1"/>
  <c r="K148" i="26"/>
  <c r="L148" i="26" s="1"/>
  <c r="M148" i="26" s="1"/>
  <c r="N148" i="26" s="1"/>
  <c r="N88" i="26"/>
  <c r="L99" i="26"/>
  <c r="M99" i="26" s="1"/>
  <c r="N96" i="26"/>
  <c r="L91" i="26"/>
  <c r="M91" i="26" s="1"/>
  <c r="K85" i="26"/>
  <c r="L85" i="26" s="1"/>
  <c r="M85" i="26" s="1"/>
  <c r="N85" i="26" s="1"/>
  <c r="K93" i="26"/>
  <c r="L93" i="26" s="1"/>
  <c r="M93" i="26" s="1"/>
  <c r="N93" i="26" s="1"/>
  <c r="K60" i="26"/>
  <c r="L60" i="26" s="1"/>
  <c r="M60" i="26" s="1"/>
  <c r="N60" i="26" s="1"/>
  <c r="L61" i="26"/>
  <c r="M61" i="26" s="1"/>
  <c r="N61" i="26" s="1"/>
  <c r="K68" i="26"/>
  <c r="L68" i="26" s="1"/>
  <c r="M68" i="26" s="1"/>
  <c r="N68" i="26" s="1"/>
  <c r="L69" i="26"/>
  <c r="M69" i="26" s="1"/>
  <c r="N69" i="26" s="1"/>
  <c r="K76" i="26"/>
  <c r="L76" i="26" s="1"/>
  <c r="M76" i="26" s="1"/>
  <c r="N76" i="26" s="1"/>
  <c r="L77" i="26"/>
  <c r="M77" i="26" s="1"/>
  <c r="N77" i="26" s="1"/>
  <c r="K84" i="26"/>
  <c r="L84" i="26" s="1"/>
  <c r="M84" i="26" s="1"/>
  <c r="N84" i="26" s="1"/>
  <c r="K92" i="26"/>
  <c r="L92" i="26" s="1"/>
  <c r="M92" i="26" s="1"/>
  <c r="N92" i="26" s="1"/>
  <c r="K100" i="26"/>
  <c r="L100" i="26" s="1"/>
  <c r="M100" i="26" s="1"/>
  <c r="N100" i="26" s="1"/>
  <c r="I75" i="26"/>
  <c r="I83" i="26"/>
  <c r="N83" i="26" s="1"/>
  <c r="I91" i="26"/>
  <c r="I99" i="26"/>
  <c r="K67" i="26"/>
  <c r="L67" i="26" s="1"/>
  <c r="M67" i="26" s="1"/>
  <c r="N67" i="26" s="1"/>
  <c r="K74" i="26"/>
  <c r="L74" i="26" s="1"/>
  <c r="M74" i="26" s="1"/>
  <c r="N74" i="26" s="1"/>
  <c r="K82" i="26"/>
  <c r="L82" i="26" s="1"/>
  <c r="M82" i="26" s="1"/>
  <c r="N82" i="26" s="1"/>
  <c r="K90" i="26"/>
  <c r="L90" i="26" s="1"/>
  <c r="M90" i="26" s="1"/>
  <c r="N90" i="26" s="1"/>
  <c r="K98" i="26"/>
  <c r="L98" i="26" s="1"/>
  <c r="M98" i="26" s="1"/>
  <c r="N98" i="26" s="1"/>
  <c r="K49" i="26"/>
  <c r="L49" i="26" s="1"/>
  <c r="M49" i="26" s="1"/>
  <c r="N49" i="26" s="1"/>
  <c r="K41" i="26"/>
  <c r="L41" i="26" s="1"/>
  <c r="M41" i="26" s="1"/>
  <c r="N41" i="26" s="1"/>
  <c r="K33" i="26"/>
  <c r="L33" i="26" s="1"/>
  <c r="M33" i="26" s="1"/>
  <c r="N33" i="26" s="1"/>
  <c r="K25" i="26"/>
  <c r="L25" i="26" s="1"/>
  <c r="M25" i="26" s="1"/>
  <c r="N25" i="26" s="1"/>
  <c r="K17" i="26"/>
  <c r="L17" i="26" s="1"/>
  <c r="M17" i="26" s="1"/>
  <c r="N17" i="26" s="1"/>
  <c r="K50" i="26"/>
  <c r="L50" i="26" s="1"/>
  <c r="M50" i="26" s="1"/>
  <c r="N50" i="26" s="1"/>
  <c r="K42" i="26"/>
  <c r="L42" i="26" s="1"/>
  <c r="M42" i="26" s="1"/>
  <c r="N42" i="26" s="1"/>
  <c r="L35" i="26"/>
  <c r="M35" i="26" s="1"/>
  <c r="N35" i="26" s="1"/>
  <c r="K34" i="26"/>
  <c r="L34" i="26" s="1"/>
  <c r="M34" i="26" s="1"/>
  <c r="N34" i="26" s="1"/>
  <c r="L27" i="26"/>
  <c r="M27" i="26" s="1"/>
  <c r="N27" i="26" s="1"/>
  <c r="K26" i="26"/>
  <c r="L26" i="26" s="1"/>
  <c r="M26" i="26" s="1"/>
  <c r="N26" i="26" s="1"/>
  <c r="K18" i="26"/>
  <c r="L18" i="26" s="1"/>
  <c r="M18" i="26" s="1"/>
  <c r="N18" i="26" s="1"/>
  <c r="P18" i="26" s="1"/>
  <c r="Q18" i="26" s="1"/>
  <c r="L11" i="26"/>
  <c r="M11" i="26" s="1"/>
  <c r="N11" i="26" s="1"/>
  <c r="L44" i="26"/>
  <c r="M44" i="26" s="1"/>
  <c r="N44" i="26" s="1"/>
  <c r="L36" i="26"/>
  <c r="M36" i="26" s="1"/>
  <c r="N36" i="26" s="1"/>
  <c r="L28" i="26"/>
  <c r="M28" i="26" s="1"/>
  <c r="N28" i="26" s="1"/>
  <c r="P28" i="26" s="1"/>
  <c r="Q28" i="26" s="1"/>
  <c r="L20" i="26"/>
  <c r="M20" i="26" s="1"/>
  <c r="N20" i="26" s="1"/>
  <c r="P20" i="26" s="1"/>
  <c r="Q20" i="26" s="1"/>
  <c r="L12" i="26"/>
  <c r="M12" i="26" s="1"/>
  <c r="N12" i="26" s="1"/>
  <c r="L46" i="26"/>
  <c r="M46" i="26" s="1"/>
  <c r="N46" i="26" s="1"/>
  <c r="L38" i="26"/>
  <c r="M38" i="26" s="1"/>
  <c r="N38" i="26" s="1"/>
  <c r="L22" i="26"/>
  <c r="M22" i="26" s="1"/>
  <c r="N22" i="26" s="1"/>
  <c r="L14" i="26"/>
  <c r="M14" i="26" s="1"/>
  <c r="N14" i="26" s="1"/>
  <c r="P23" i="26"/>
  <c r="Q23" i="26" s="1"/>
  <c r="C85" i="2"/>
  <c r="P39" i="26"/>
  <c r="Q39" i="26" s="1"/>
  <c r="P31" i="26"/>
  <c r="Q31" i="26" s="1"/>
  <c r="P45" i="26"/>
  <c r="Q45" i="26" s="1"/>
  <c r="E30" i="1"/>
  <c r="F18" i="1"/>
  <c r="F14" i="1"/>
  <c r="G11" i="1"/>
  <c r="H18" i="1"/>
  <c r="G18" i="1"/>
  <c r="F67" i="28"/>
  <c r="P47" i="26"/>
  <c r="Q47" i="26" s="1"/>
  <c r="P37" i="26"/>
  <c r="Q37" i="26" s="1"/>
  <c r="P35" i="26"/>
  <c r="Q35" i="26" s="1"/>
  <c r="P34" i="26"/>
  <c r="Q34" i="26" s="1"/>
  <c r="P29" i="26"/>
  <c r="Q29" i="26" s="1"/>
  <c r="P13" i="26"/>
  <c r="Q13" i="26" s="1"/>
  <c r="AI201" i="26"/>
  <c r="Q156" i="26" s="1"/>
  <c r="AI151" i="26"/>
  <c r="Q106" i="26" s="1"/>
  <c r="AI51" i="26"/>
  <c r="Q6" i="26" s="1"/>
  <c r="AJ251" i="26"/>
  <c r="Q207" i="26" s="1"/>
  <c r="AJ201" i="26"/>
  <c r="Q157" i="26" s="1"/>
  <c r="AJ151" i="26"/>
  <c r="Q107" i="26" s="1"/>
  <c r="AI101" i="26"/>
  <c r="Q56" i="26" s="1"/>
  <c r="AJ101" i="26"/>
  <c r="Q57" i="26" s="1"/>
  <c r="P42" i="26"/>
  <c r="Q42" i="26" s="1"/>
  <c r="P48" i="26"/>
  <c r="Q48" i="26" s="1"/>
  <c r="P32" i="26"/>
  <c r="Q32" i="26" s="1"/>
  <c r="P24" i="26"/>
  <c r="Q24" i="26" s="1"/>
  <c r="P16" i="26"/>
  <c r="Q16" i="26" s="1"/>
  <c r="P12" i="26"/>
  <c r="Q12" i="26" s="1"/>
  <c r="P36" i="26"/>
  <c r="Q36" i="26" s="1"/>
  <c r="P44" i="26"/>
  <c r="Q44" i="26" s="1"/>
  <c r="P38" i="26"/>
  <c r="Q38" i="26" s="1"/>
  <c r="AI251" i="26"/>
  <c r="Q206" i="26" s="1"/>
  <c r="AJ51" i="26"/>
  <c r="Q7" i="26" s="1"/>
  <c r="E48" i="28"/>
  <c r="G66" i="28"/>
  <c r="H66" i="28" s="1"/>
  <c r="I66" i="28" s="1"/>
  <c r="J66" i="28" s="1"/>
  <c r="K10" i="26"/>
  <c r="L10" i="26" s="1"/>
  <c r="M10" i="26" s="1"/>
  <c r="N10" i="26" s="1"/>
  <c r="E78" i="28"/>
  <c r="F76" i="28"/>
  <c r="H65" i="28"/>
  <c r="I65" i="28" s="1"/>
  <c r="E25" i="28"/>
  <c r="E29" i="28" s="1"/>
  <c r="G70" i="28"/>
  <c r="H70" i="28" s="1"/>
  <c r="H76" i="28" s="1"/>
  <c r="J69" i="28"/>
  <c r="H42" i="28"/>
  <c r="I58" i="28"/>
  <c r="J65" i="28"/>
  <c r="I37" i="28"/>
  <c r="N75" i="26" l="1"/>
  <c r="J67" i="28"/>
  <c r="I67" i="28"/>
  <c r="E45" i="2"/>
  <c r="N235" i="26"/>
  <c r="N91" i="26"/>
  <c r="N99" i="26"/>
  <c r="P46" i="26"/>
  <c r="Q46" i="26" s="1"/>
  <c r="P26" i="26"/>
  <c r="P50" i="26"/>
  <c r="D85" i="2"/>
  <c r="F46" i="1"/>
  <c r="P14" i="26"/>
  <c r="Q14" i="26" s="1"/>
  <c r="P22" i="26"/>
  <c r="Q22" i="26" s="1"/>
  <c r="I18" i="1"/>
  <c r="H11" i="1"/>
  <c r="I11" i="1" s="1"/>
  <c r="G14" i="1"/>
  <c r="P11" i="26"/>
  <c r="Q11" i="26" s="1"/>
  <c r="P43" i="26"/>
  <c r="Q43" i="26" s="1"/>
  <c r="P41" i="26"/>
  <c r="Q41" i="26" s="1"/>
  <c r="P21" i="26"/>
  <c r="Q21" i="26"/>
  <c r="G67" i="28"/>
  <c r="P27" i="26"/>
  <c r="Q27" i="26" s="1"/>
  <c r="P49" i="26"/>
  <c r="Q49" i="26" s="1"/>
  <c r="P17" i="26"/>
  <c r="Q17" i="26" s="1"/>
  <c r="P15" i="26"/>
  <c r="Q15" i="26" s="1"/>
  <c r="P30" i="26"/>
  <c r="Q30" i="26" s="1"/>
  <c r="H67" i="28"/>
  <c r="G76" i="28"/>
  <c r="I70" i="28"/>
  <c r="J70" i="28" s="1"/>
  <c r="J76" i="28" s="1"/>
  <c r="I42" i="28"/>
  <c r="J37" i="28"/>
  <c r="J58" i="28"/>
  <c r="F45" i="2" l="1"/>
  <c r="Q50" i="26"/>
  <c r="Q26" i="26"/>
  <c r="N251" i="26"/>
  <c r="E85" i="2"/>
  <c r="G46" i="1"/>
  <c r="H14" i="1"/>
  <c r="P33" i="26"/>
  <c r="Q33" i="26" s="1"/>
  <c r="P25" i="26"/>
  <c r="Q25" i="26" s="1"/>
  <c r="I76" i="28"/>
  <c r="J42" i="28"/>
  <c r="F85" i="2" l="1"/>
  <c r="H46" i="1"/>
  <c r="I14" i="1"/>
  <c r="B3" i="33"/>
  <c r="B3" i="28"/>
  <c r="B3" i="34"/>
  <c r="B3" i="29"/>
  <c r="G9" i="30"/>
  <c r="B3" i="30"/>
  <c r="B3" i="26"/>
  <c r="B3" i="25"/>
  <c r="O51"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G51" i="26"/>
  <c r="I46" i="1" l="1"/>
  <c r="P10" i="26"/>
  <c r="Q10" i="26" s="1"/>
  <c r="N51" i="26" l="1"/>
  <c r="Q51" i="26"/>
  <c r="P51" i="26" l="1"/>
  <c r="F31" i="29"/>
  <c r="G31" i="29"/>
  <c r="H31" i="29"/>
  <c r="I31" i="29"/>
  <c r="E31" i="29"/>
  <c r="M47" i="30"/>
  <c r="L47" i="30"/>
  <c r="K47" i="30"/>
  <c r="J47" i="30"/>
  <c r="M46" i="30"/>
  <c r="L46" i="30"/>
  <c r="K46" i="30"/>
  <c r="J46" i="30"/>
  <c r="M45" i="30"/>
  <c r="L45" i="30"/>
  <c r="K45" i="30"/>
  <c r="J45" i="30"/>
  <c r="M44" i="30"/>
  <c r="L44" i="30"/>
  <c r="K44" i="30"/>
  <c r="J44" i="30"/>
  <c r="M43" i="30"/>
  <c r="L43" i="30"/>
  <c r="K43" i="30"/>
  <c r="J43" i="30"/>
  <c r="M42" i="30"/>
  <c r="L42" i="30"/>
  <c r="K42" i="30"/>
  <c r="J42" i="30"/>
  <c r="M41" i="30"/>
  <c r="L41" i="30"/>
  <c r="K41" i="30"/>
  <c r="J41" i="30"/>
  <c r="M40" i="30"/>
  <c r="L40" i="30"/>
  <c r="K40" i="30"/>
  <c r="J40" i="30"/>
  <c r="M39" i="30"/>
  <c r="L39" i="30"/>
  <c r="K39" i="30"/>
  <c r="J39" i="30"/>
  <c r="M38" i="30"/>
  <c r="L38" i="30"/>
  <c r="K38" i="30"/>
  <c r="J38" i="30"/>
  <c r="M37" i="30"/>
  <c r="L37" i="30"/>
  <c r="K37" i="30"/>
  <c r="J37" i="30"/>
  <c r="M36" i="30"/>
  <c r="L36" i="30"/>
  <c r="K36" i="30"/>
  <c r="J36" i="30"/>
  <c r="M35" i="30"/>
  <c r="L35" i="30"/>
  <c r="K35" i="30"/>
  <c r="J35" i="30"/>
  <c r="M34" i="30"/>
  <c r="L34" i="30"/>
  <c r="K34" i="30"/>
  <c r="J34" i="30"/>
  <c r="M33" i="30"/>
  <c r="L33" i="30"/>
  <c r="K33" i="30"/>
  <c r="J33" i="30"/>
  <c r="M32" i="30"/>
  <c r="L32" i="30"/>
  <c r="K32" i="30"/>
  <c r="J32" i="30"/>
  <c r="M31" i="30"/>
  <c r="L31" i="30"/>
  <c r="K31" i="30"/>
  <c r="J31" i="30"/>
  <c r="M30" i="30"/>
  <c r="L30" i="30"/>
  <c r="K30" i="30"/>
  <c r="J30" i="30"/>
  <c r="M29" i="30"/>
  <c r="L29" i="30"/>
  <c r="K29" i="30"/>
  <c r="J29" i="30"/>
  <c r="M28" i="30"/>
  <c r="L28" i="30"/>
  <c r="K28" i="30"/>
  <c r="J28" i="30"/>
  <c r="M27" i="30"/>
  <c r="L27" i="30"/>
  <c r="K27" i="30"/>
  <c r="J27" i="30"/>
  <c r="M26" i="30"/>
  <c r="L26" i="30"/>
  <c r="K26" i="30"/>
  <c r="J26" i="30"/>
  <c r="M25" i="30"/>
  <c r="L25" i="30"/>
  <c r="K25" i="30"/>
  <c r="J25" i="30"/>
  <c r="M23" i="30"/>
  <c r="L23" i="30"/>
  <c r="K23" i="30"/>
  <c r="J23" i="30"/>
  <c r="M22" i="30"/>
  <c r="L22" i="30"/>
  <c r="K22" i="30"/>
  <c r="J22" i="30"/>
  <c r="M21" i="30"/>
  <c r="L21" i="30"/>
  <c r="K21" i="30"/>
  <c r="J21" i="30"/>
  <c r="M20" i="30"/>
  <c r="L20" i="30"/>
  <c r="K20" i="30"/>
  <c r="J20" i="30"/>
  <c r="M19" i="30"/>
  <c r="L19" i="30"/>
  <c r="K19" i="30"/>
  <c r="J19" i="30"/>
  <c r="M18" i="30"/>
  <c r="L18" i="30"/>
  <c r="K18" i="30"/>
  <c r="J18" i="30"/>
  <c r="M17" i="30"/>
  <c r="L17" i="30"/>
  <c r="K17" i="30"/>
  <c r="J17" i="30"/>
  <c r="M16" i="30"/>
  <c r="L16" i="30"/>
  <c r="K16" i="30"/>
  <c r="J16" i="30"/>
  <c r="M15" i="30"/>
  <c r="L15" i="30"/>
  <c r="K15" i="30"/>
  <c r="J15" i="30"/>
  <c r="M14" i="30"/>
  <c r="L14" i="30"/>
  <c r="K14" i="30"/>
  <c r="J14" i="30"/>
  <c r="M13" i="30"/>
  <c r="L13" i="30"/>
  <c r="K13" i="30"/>
  <c r="J13" i="30"/>
  <c r="M12" i="30"/>
  <c r="L12" i="30"/>
  <c r="K12" i="30"/>
  <c r="J12" i="30"/>
  <c r="M11" i="30"/>
  <c r="L11" i="30"/>
  <c r="K11" i="30"/>
  <c r="J11" i="30"/>
  <c r="M10" i="30"/>
  <c r="L10" i="30"/>
  <c r="K10" i="30"/>
  <c r="J10" i="30"/>
  <c r="N25" i="30"/>
  <c r="N26" i="30"/>
  <c r="N27" i="30"/>
  <c r="N28" i="30"/>
  <c r="N29" i="30"/>
  <c r="N30" i="30"/>
  <c r="N31" i="30"/>
  <c r="N32" i="30"/>
  <c r="N33" i="30"/>
  <c r="N34" i="30"/>
  <c r="N35" i="30"/>
  <c r="N36" i="30"/>
  <c r="N37" i="30"/>
  <c r="N38" i="30"/>
  <c r="N39" i="30"/>
  <c r="N40" i="30"/>
  <c r="N41" i="30"/>
  <c r="N42" i="30"/>
  <c r="N43" i="30"/>
  <c r="N44" i="30"/>
  <c r="N45" i="30"/>
  <c r="N46" i="30"/>
  <c r="N47" i="30"/>
  <c r="N23" i="30"/>
  <c r="N22" i="30"/>
  <c r="N21" i="30"/>
  <c r="N20" i="30"/>
  <c r="N19" i="30"/>
  <c r="N18" i="30"/>
  <c r="N17" i="30"/>
  <c r="N16" i="30"/>
  <c r="N15" i="30"/>
  <c r="N14" i="30"/>
  <c r="N13" i="30"/>
  <c r="N12" i="30"/>
  <c r="N11" i="30"/>
  <c r="N10" i="30"/>
  <c r="E16" i="33"/>
  <c r="E8" i="33"/>
  <c r="G10" i="30"/>
  <c r="G11" i="30"/>
  <c r="G12" i="30"/>
  <c r="G13" i="30"/>
  <c r="G14" i="30"/>
  <c r="G15" i="30"/>
  <c r="G16" i="30"/>
  <c r="G17" i="30"/>
  <c r="G18" i="30"/>
  <c r="G19" i="30"/>
  <c r="G20" i="30"/>
  <c r="G21" i="30"/>
  <c r="G22" i="30"/>
  <c r="G23" i="30"/>
  <c r="G25" i="30"/>
  <c r="G26" i="30"/>
  <c r="G27" i="30"/>
  <c r="G28" i="30"/>
  <c r="G29" i="30"/>
  <c r="G30" i="30"/>
  <c r="G31" i="30"/>
  <c r="G32" i="30"/>
  <c r="G33" i="30"/>
  <c r="G34" i="30"/>
  <c r="G35" i="30"/>
  <c r="G36" i="30"/>
  <c r="G37" i="30"/>
  <c r="G38" i="30"/>
  <c r="G39" i="30"/>
  <c r="G40" i="30"/>
  <c r="G41" i="30"/>
  <c r="G42" i="30"/>
  <c r="G43" i="30"/>
  <c r="G44" i="30"/>
  <c r="G45" i="30"/>
  <c r="G46" i="30"/>
  <c r="G47" i="30"/>
  <c r="H12" i="25"/>
  <c r="I12" i="25"/>
  <c r="E14" i="33" l="1"/>
  <c r="I15" i="33"/>
  <c r="H15" i="33"/>
  <c r="G15" i="33"/>
  <c r="E15" i="33"/>
  <c r="F15" i="33"/>
  <c r="G14" i="33"/>
  <c r="E30" i="33"/>
  <c r="F17" i="33"/>
  <c r="F14" i="33" l="1"/>
  <c r="G30" i="33"/>
  <c r="G17" i="33"/>
  <c r="F30" i="33"/>
  <c r="H14" i="33"/>
  <c r="E17" i="33"/>
  <c r="E13" i="33" s="1"/>
  <c r="G16" i="33"/>
  <c r="F16" i="33"/>
  <c r="I17" i="33"/>
  <c r="H30" i="33"/>
  <c r="I30" i="33"/>
  <c r="G201" i="26"/>
  <c r="G151" i="26"/>
  <c r="G101" i="26"/>
  <c r="F250" i="26"/>
  <c r="F249" i="26"/>
  <c r="F248" i="26"/>
  <c r="F247" i="26"/>
  <c r="F246" i="26"/>
  <c r="F245" i="26"/>
  <c r="F244" i="26"/>
  <c r="F243" i="26"/>
  <c r="F242" i="26"/>
  <c r="F241" i="26"/>
  <c r="F240" i="26"/>
  <c r="F239" i="26"/>
  <c r="F238" i="26"/>
  <c r="F237" i="26"/>
  <c r="F236" i="26"/>
  <c r="F235" i="26"/>
  <c r="F234" i="26"/>
  <c r="F233" i="26"/>
  <c r="F232" i="26"/>
  <c r="F231" i="26"/>
  <c r="F230" i="26"/>
  <c r="F229" i="26"/>
  <c r="F228" i="26"/>
  <c r="F227" i="26"/>
  <c r="F226" i="26"/>
  <c r="F225" i="26"/>
  <c r="F224" i="26"/>
  <c r="F223" i="26"/>
  <c r="F222" i="26"/>
  <c r="F221" i="26"/>
  <c r="F220" i="26"/>
  <c r="F219" i="26"/>
  <c r="F218" i="26"/>
  <c r="F217" i="26"/>
  <c r="F216" i="26"/>
  <c r="F215" i="26"/>
  <c r="F214" i="26"/>
  <c r="F213" i="26"/>
  <c r="F212" i="26"/>
  <c r="F211" i="26"/>
  <c r="F210" i="26"/>
  <c r="F200" i="26"/>
  <c r="F199" i="26"/>
  <c r="F198" i="26"/>
  <c r="F197" i="26"/>
  <c r="F196" i="26"/>
  <c r="F195" i="26"/>
  <c r="F194" i="26"/>
  <c r="F193" i="26"/>
  <c r="F192" i="26"/>
  <c r="F191" i="26"/>
  <c r="F190" i="26"/>
  <c r="F189" i="26"/>
  <c r="F188" i="26"/>
  <c r="F187" i="26"/>
  <c r="F186" i="26"/>
  <c r="F185" i="26"/>
  <c r="F184" i="26"/>
  <c r="F183" i="26"/>
  <c r="F182" i="26"/>
  <c r="F181" i="26"/>
  <c r="F180" i="26"/>
  <c r="F179" i="26"/>
  <c r="F178" i="26"/>
  <c r="F177" i="26"/>
  <c r="F176" i="26"/>
  <c r="F175" i="26"/>
  <c r="F174" i="26"/>
  <c r="F173" i="26"/>
  <c r="F172" i="26"/>
  <c r="F171" i="26"/>
  <c r="F170" i="26"/>
  <c r="F169" i="26"/>
  <c r="F168" i="26"/>
  <c r="F167" i="26"/>
  <c r="F166" i="26"/>
  <c r="F165" i="26"/>
  <c r="F164" i="26"/>
  <c r="F163" i="26"/>
  <c r="F162" i="26"/>
  <c r="F161" i="26"/>
  <c r="F160" i="26"/>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G13" i="33" l="1"/>
  <c r="F13" i="33"/>
  <c r="H17" i="33"/>
  <c r="I14" i="33"/>
  <c r="H16" i="33"/>
  <c r="P132" i="26"/>
  <c r="Q132" i="26" s="1"/>
  <c r="P144" i="26"/>
  <c r="Q144" i="26" s="1"/>
  <c r="P120" i="26"/>
  <c r="Q120" i="26" s="1"/>
  <c r="P138" i="26"/>
  <c r="P139" i="26"/>
  <c r="Q139" i="26" s="1"/>
  <c r="P180" i="26"/>
  <c r="Q180" i="26" s="1"/>
  <c r="P181" i="26"/>
  <c r="Q181" i="26" s="1"/>
  <c r="P241" i="26"/>
  <c r="Q241" i="26" s="1"/>
  <c r="P72" i="26"/>
  <c r="Q72" i="26" s="1"/>
  <c r="P113" i="26"/>
  <c r="Q113" i="26" s="1"/>
  <c r="P121" i="26"/>
  <c r="Q121" i="26" s="1"/>
  <c r="P142" i="26"/>
  <c r="Q142" i="26" s="1"/>
  <c r="P199" i="26"/>
  <c r="Q199" i="26" s="1"/>
  <c r="P216" i="26"/>
  <c r="Q216" i="26" s="1"/>
  <c r="P246" i="26"/>
  <c r="Q246" i="26" s="1"/>
  <c r="P146" i="26"/>
  <c r="P218" i="26"/>
  <c r="Q218" i="26" s="1"/>
  <c r="P226" i="26"/>
  <c r="Q226" i="26" s="1"/>
  <c r="P122" i="26"/>
  <c r="Q122" i="26" s="1"/>
  <c r="P130" i="26"/>
  <c r="Q130" i="26" s="1"/>
  <c r="P128" i="26"/>
  <c r="Q128" i="26" s="1"/>
  <c r="P217" i="26"/>
  <c r="Q217" i="26" s="1"/>
  <c r="P115" i="26"/>
  <c r="Q115" i="26" s="1"/>
  <c r="P233" i="26"/>
  <c r="Q233" i="26" s="1"/>
  <c r="P249" i="26"/>
  <c r="Q249" i="26" s="1"/>
  <c r="P210" i="26"/>
  <c r="Q210" i="26" s="1"/>
  <c r="P83" i="26"/>
  <c r="Q83" i="26" s="1"/>
  <c r="P175" i="26"/>
  <c r="Q175" i="26" s="1"/>
  <c r="P188" i="26"/>
  <c r="Q188" i="26" s="1"/>
  <c r="P82" i="26"/>
  <c r="P125" i="26"/>
  <c r="P143" i="26"/>
  <c r="P160" i="26"/>
  <c r="P191" i="26"/>
  <c r="Q191" i="26" s="1"/>
  <c r="P225" i="26"/>
  <c r="Q225" i="26" s="1"/>
  <c r="P230" i="26"/>
  <c r="Q230" i="26" s="1"/>
  <c r="P80" i="26"/>
  <c r="Q80" i="26" s="1"/>
  <c r="P96" i="26"/>
  <c r="Q96" i="26" s="1"/>
  <c r="P118" i="26"/>
  <c r="Q118" i="26" s="1"/>
  <c r="P223" i="26"/>
  <c r="Q223" i="26" s="1"/>
  <c r="P60" i="26"/>
  <c r="P136" i="26"/>
  <c r="Q136" i="26" s="1"/>
  <c r="P149" i="26"/>
  <c r="Q149" i="26" s="1"/>
  <c r="P197" i="26"/>
  <c r="Q197" i="26" s="1"/>
  <c r="P89" i="26"/>
  <c r="Q89" i="26" s="1"/>
  <c r="P147" i="26"/>
  <c r="Q147" i="26" s="1"/>
  <c r="P224" i="26"/>
  <c r="Q224" i="26" s="1"/>
  <c r="P247" i="26"/>
  <c r="Q247" i="26" s="1"/>
  <c r="P137" i="26"/>
  <c r="Q137" i="26" s="1"/>
  <c r="P193" i="26"/>
  <c r="Q193" i="26" s="1"/>
  <c r="P198" i="26"/>
  <c r="Q198" i="26" s="1"/>
  <c r="P227" i="26"/>
  <c r="Q227" i="26" s="1"/>
  <c r="P242" i="26"/>
  <c r="Q242" i="26" s="1"/>
  <c r="P250" i="26"/>
  <c r="Q250" i="26" s="1"/>
  <c r="P65" i="26"/>
  <c r="Q65" i="26" s="1"/>
  <c r="P123" i="26"/>
  <c r="Q123" i="26" s="1"/>
  <c r="P145" i="26"/>
  <c r="Q145" i="26" s="1"/>
  <c r="P164" i="26"/>
  <c r="P189" i="26"/>
  <c r="Q189" i="26" s="1"/>
  <c r="P215" i="26"/>
  <c r="Q215" i="26" s="1"/>
  <c r="P231" i="26"/>
  <c r="Q231" i="26" s="1"/>
  <c r="P236" i="26"/>
  <c r="Q236" i="26" s="1"/>
  <c r="P114" i="26"/>
  <c r="Q114" i="26" s="1"/>
  <c r="P162" i="26"/>
  <c r="Q162" i="26" s="1"/>
  <c r="P222" i="26"/>
  <c r="Q222" i="26" s="1"/>
  <c r="P100" i="26"/>
  <c r="Q100" i="26" s="1"/>
  <c r="P131" i="26"/>
  <c r="Q131" i="26" s="1"/>
  <c r="P182" i="26"/>
  <c r="Q182" i="26" s="1"/>
  <c r="P211" i="26"/>
  <c r="Q211" i="26" s="1"/>
  <c r="P234" i="26"/>
  <c r="Q234" i="26" s="1"/>
  <c r="P239" i="26"/>
  <c r="Q239" i="26" s="1"/>
  <c r="P63" i="26"/>
  <c r="Q63" i="26" s="1"/>
  <c r="P124" i="26"/>
  <c r="Q124" i="26" s="1"/>
  <c r="P129" i="26"/>
  <c r="Q129" i="26" s="1"/>
  <c r="P141" i="26"/>
  <c r="Q141" i="26" s="1"/>
  <c r="P214" i="26"/>
  <c r="Q214" i="26" s="1"/>
  <c r="P112" i="26"/>
  <c r="Q112" i="26" s="1"/>
  <c r="P212" i="26"/>
  <c r="Q212" i="26" s="1"/>
  <c r="P62" i="26"/>
  <c r="Q62" i="26" s="1"/>
  <c r="P77" i="26"/>
  <c r="Q77" i="26" s="1"/>
  <c r="P88" i="26"/>
  <c r="Q88" i="26" s="1"/>
  <c r="P165" i="26"/>
  <c r="Q165" i="26" s="1"/>
  <c r="P173" i="26"/>
  <c r="Q173" i="26" s="1"/>
  <c r="P183" i="26"/>
  <c r="Q183" i="26" s="1"/>
  <c r="P240" i="26"/>
  <c r="Q240" i="26" s="1"/>
  <c r="P219" i="26"/>
  <c r="Q219" i="26" s="1"/>
  <c r="P93" i="26"/>
  <c r="Q93" i="26" s="1"/>
  <c r="P98" i="26"/>
  <c r="Q98" i="26" s="1"/>
  <c r="P73" i="26"/>
  <c r="Q73" i="26" s="1"/>
  <c r="P91" i="26"/>
  <c r="Q91" i="26" s="1"/>
  <c r="P81" i="26"/>
  <c r="Q81" i="26" s="1"/>
  <c r="P64" i="26"/>
  <c r="Q64" i="26" s="1"/>
  <c r="P69" i="26"/>
  <c r="Q69" i="26" s="1"/>
  <c r="P97" i="26"/>
  <c r="Q97" i="26" s="1"/>
  <c r="H13" i="33" l="1"/>
  <c r="I16" i="33"/>
  <c r="I13" i="33" s="1"/>
  <c r="Q146" i="26"/>
  <c r="P110" i="26"/>
  <c r="N151" i="26"/>
  <c r="N101" i="26"/>
  <c r="Q60" i="26"/>
  <c r="Q160" i="26"/>
  <c r="N201" i="26"/>
  <c r="Q82" i="26"/>
  <c r="P172" i="26"/>
  <c r="Q172" i="26" s="1"/>
  <c r="Q164" i="26"/>
  <c r="P196" i="26"/>
  <c r="Q196" i="26" s="1"/>
  <c r="Q143" i="26"/>
  <c r="P116" i="26"/>
  <c r="Q116" i="26" s="1"/>
  <c r="Q125" i="26"/>
  <c r="P177" i="26"/>
  <c r="Q177" i="26" s="1"/>
  <c r="P166" i="26"/>
  <c r="Q166" i="26" s="1"/>
  <c r="P126" i="26"/>
  <c r="Q126" i="26" s="1"/>
  <c r="Q138" i="26"/>
  <c r="P238" i="26"/>
  <c r="Q238" i="26" s="1"/>
  <c r="P213" i="26"/>
  <c r="Q213" i="26" s="1"/>
  <c r="P229" i="26"/>
  <c r="Q229" i="26" s="1"/>
  <c r="P228" i="26"/>
  <c r="Q228" i="26" s="1"/>
  <c r="P221" i="26"/>
  <c r="Q221" i="26" s="1"/>
  <c r="P235" i="26"/>
  <c r="Q235" i="26" s="1"/>
  <c r="P248" i="26"/>
  <c r="Q248" i="26" s="1"/>
  <c r="P243" i="26"/>
  <c r="Q243" i="26" s="1"/>
  <c r="P220" i="26"/>
  <c r="Q220" i="26" s="1"/>
  <c r="P232" i="26"/>
  <c r="Q232" i="26" s="1"/>
  <c r="P244" i="26"/>
  <c r="Q244" i="26" s="1"/>
  <c r="P237" i="26"/>
  <c r="Q237" i="26" s="1"/>
  <c r="P245" i="26"/>
  <c r="Q245" i="26" s="1"/>
  <c r="P179" i="26"/>
  <c r="Q179" i="26" s="1"/>
  <c r="P163" i="26"/>
  <c r="Q163" i="26" s="1"/>
  <c r="P184" i="26"/>
  <c r="Q184" i="26" s="1"/>
  <c r="P168" i="26"/>
  <c r="Q168" i="26" s="1"/>
  <c r="P195" i="26"/>
  <c r="Q195" i="26" s="1"/>
  <c r="P176" i="26"/>
  <c r="Q176" i="26" s="1"/>
  <c r="P187" i="26"/>
  <c r="Q187" i="26" s="1"/>
  <c r="P178" i="26"/>
  <c r="Q178" i="26" s="1"/>
  <c r="P192" i="26"/>
  <c r="Q192" i="26" s="1"/>
  <c r="P186" i="26"/>
  <c r="Q186" i="26" s="1"/>
  <c r="P169" i="26"/>
  <c r="Q169" i="26" s="1"/>
  <c r="P200" i="26"/>
  <c r="Q200" i="26" s="1"/>
  <c r="P171" i="26"/>
  <c r="Q171" i="26" s="1"/>
  <c r="P161" i="26"/>
  <c r="Q161" i="26" s="1"/>
  <c r="P170" i="26"/>
  <c r="Q170" i="26" s="1"/>
  <c r="P167" i="26"/>
  <c r="Q167" i="26" s="1"/>
  <c r="P194" i="26"/>
  <c r="Q194" i="26" s="1"/>
  <c r="P190" i="26"/>
  <c r="Q190" i="26" s="1"/>
  <c r="P185" i="26"/>
  <c r="Q185" i="26" s="1"/>
  <c r="P174" i="26"/>
  <c r="Q174" i="26" s="1"/>
  <c r="P119" i="26"/>
  <c r="Q119" i="26" s="1"/>
  <c r="P133" i="26"/>
  <c r="Q133" i="26" s="1"/>
  <c r="P127" i="26"/>
  <c r="Q127" i="26" s="1"/>
  <c r="P111" i="26"/>
  <c r="Q111" i="26" s="1"/>
  <c r="P148" i="26"/>
  <c r="Q148" i="26" s="1"/>
  <c r="P117" i="26"/>
  <c r="Q117" i="26" s="1"/>
  <c r="P150" i="26"/>
  <c r="Q150" i="26" s="1"/>
  <c r="P140" i="26"/>
  <c r="Q140" i="26" s="1"/>
  <c r="P135" i="26"/>
  <c r="Q135" i="26" s="1"/>
  <c r="P134" i="26"/>
  <c r="Q134" i="26" s="1"/>
  <c r="P99" i="26"/>
  <c r="Q99" i="26" s="1"/>
  <c r="P74" i="26"/>
  <c r="Q74" i="26" s="1"/>
  <c r="P61" i="26"/>
  <c r="Q61" i="26" s="1"/>
  <c r="P75" i="26"/>
  <c r="Q75" i="26" s="1"/>
  <c r="P86" i="26"/>
  <c r="Q86" i="26" s="1"/>
  <c r="P84" i="26"/>
  <c r="Q84" i="26" s="1"/>
  <c r="P79" i="26"/>
  <c r="Q79" i="26" s="1"/>
  <c r="P68" i="26"/>
  <c r="Q68" i="26" s="1"/>
  <c r="P78" i="26"/>
  <c r="Q78" i="26" s="1"/>
  <c r="P76" i="26"/>
  <c r="Q76" i="26" s="1"/>
  <c r="P94" i="26"/>
  <c r="Q94" i="26" s="1"/>
  <c r="P70" i="26"/>
  <c r="Q70" i="26" s="1"/>
  <c r="P71" i="26"/>
  <c r="Q71" i="26" s="1"/>
  <c r="P87" i="26"/>
  <c r="Q87" i="26" s="1"/>
  <c r="P92" i="26"/>
  <c r="Q92" i="26" s="1"/>
  <c r="P66" i="26"/>
  <c r="Q66" i="26" s="1"/>
  <c r="P90" i="26"/>
  <c r="Q90" i="26" s="1"/>
  <c r="P67" i="26"/>
  <c r="Q67" i="26" s="1"/>
  <c r="P95" i="26"/>
  <c r="Q95" i="26" s="1"/>
  <c r="P85" i="26"/>
  <c r="Q85" i="26" s="1"/>
  <c r="Q101" i="26" l="1"/>
  <c r="P201" i="26"/>
  <c r="Q201" i="26"/>
  <c r="Q110" i="26"/>
  <c r="Q151" i="26" s="1"/>
  <c r="P151" i="26"/>
  <c r="P101" i="26"/>
  <c r="G8" i="30" l="1"/>
  <c r="F56" i="29"/>
  <c r="G21" i="28" s="1"/>
  <c r="G56" i="29"/>
  <c r="H21" i="28" s="1"/>
  <c r="H56" i="29"/>
  <c r="I21" i="28" s="1"/>
  <c r="I56" i="29"/>
  <c r="J21" i="28" s="1"/>
  <c r="E56" i="29"/>
  <c r="F21" i="28" s="1"/>
  <c r="I78" i="29"/>
  <c r="J22" i="28" s="1"/>
  <c r="H78" i="29"/>
  <c r="I22" i="28" s="1"/>
  <c r="G78" i="29"/>
  <c r="H22" i="28" s="1"/>
  <c r="F78" i="29"/>
  <c r="G22" i="28" s="1"/>
  <c r="E78" i="29"/>
  <c r="F22" i="28" s="1"/>
  <c r="I44" i="29"/>
  <c r="J20" i="28" s="1"/>
  <c r="H44" i="29"/>
  <c r="I20" i="28" s="1"/>
  <c r="G44" i="29"/>
  <c r="H20" i="28" s="1"/>
  <c r="F44" i="29"/>
  <c r="G20" i="28" s="1"/>
  <c r="E44" i="29"/>
  <c r="F20" i="28" s="1"/>
  <c r="G15" i="28"/>
  <c r="G251" i="26"/>
  <c r="H28" i="29" l="1"/>
  <c r="I28" i="29"/>
  <c r="G28" i="29"/>
  <c r="E28" i="29"/>
  <c r="F28" i="29"/>
  <c r="E80" i="29" l="1"/>
  <c r="F16" i="28"/>
  <c r="F80" i="29"/>
  <c r="G16" i="28"/>
  <c r="G17" i="28" s="1"/>
  <c r="J16" i="28"/>
  <c r="I80" i="29"/>
  <c r="G80" i="29"/>
  <c r="H16" i="28"/>
  <c r="I16" i="28"/>
  <c r="H80" i="29"/>
  <c r="I15" i="28" l="1"/>
  <c r="I17" i="28" s="1"/>
  <c r="P251" i="26"/>
  <c r="Q251" i="26"/>
  <c r="H15" i="28"/>
  <c r="H17" i="28" s="1"/>
  <c r="F15" i="28" l="1"/>
  <c r="F17" i="28" s="1"/>
  <c r="J15" i="28"/>
  <c r="J17" i="28" s="1"/>
  <c r="F56" i="25"/>
  <c r="G11" i="28" s="1"/>
  <c r="G56" i="25"/>
  <c r="H11" i="28" s="1"/>
  <c r="H56" i="25"/>
  <c r="I11" i="28" s="1"/>
  <c r="I56" i="25"/>
  <c r="J11" i="28" s="1"/>
  <c r="E56" i="25"/>
  <c r="F38" i="25"/>
  <c r="G10" i="28" s="1"/>
  <c r="G38" i="25"/>
  <c r="H10" i="28" s="1"/>
  <c r="H38" i="25"/>
  <c r="I10" i="28" s="1"/>
  <c r="I38" i="25"/>
  <c r="J10" i="28" s="1"/>
  <c r="E38" i="25"/>
  <c r="F10" i="28" s="1"/>
  <c r="E60" i="1"/>
  <c r="F44" i="1"/>
  <c r="E17" i="25"/>
  <c r="G45" i="1" l="1"/>
  <c r="G16" i="25" s="1"/>
  <c r="F45" i="1"/>
  <c r="F16" i="25" s="1"/>
  <c r="E47" i="1"/>
  <c r="E15" i="25"/>
  <c r="F15" i="25"/>
  <c r="F11" i="28"/>
  <c r="F17" i="25"/>
  <c r="G17" i="25"/>
  <c r="F47" i="1" l="1"/>
  <c r="G44" i="1"/>
  <c r="G47" i="1" s="1"/>
  <c r="G15" i="25" l="1"/>
  <c r="H45" i="1"/>
  <c r="H16" i="25" s="1"/>
  <c r="G60" i="1"/>
  <c r="F60" i="1"/>
  <c r="B78" i="2"/>
  <c r="C2" i="2"/>
  <c r="D2" i="2" s="1"/>
  <c r="E2" i="2" s="1"/>
  <c r="F2" i="2" s="1"/>
  <c r="C26" i="2"/>
  <c r="D26" i="2" s="1"/>
  <c r="E26" i="2" s="1"/>
  <c r="F26" i="2" s="1"/>
  <c r="C25" i="2"/>
  <c r="D25" i="2" s="1"/>
  <c r="E25" i="2" s="1"/>
  <c r="F25" i="2" s="1"/>
  <c r="C24" i="2"/>
  <c r="D24" i="2" s="1"/>
  <c r="E24" i="2" s="1"/>
  <c r="F24" i="2" s="1"/>
  <c r="C21" i="2"/>
  <c r="D21" i="2" s="1"/>
  <c r="E21" i="2" s="1"/>
  <c r="F21" i="2" s="1"/>
  <c r="C20" i="2"/>
  <c r="D20" i="2" s="1"/>
  <c r="E20" i="2" s="1"/>
  <c r="F20" i="2" s="1"/>
  <c r="C19" i="2"/>
  <c r="D19" i="2" s="1"/>
  <c r="E19" i="2" s="1"/>
  <c r="F19" i="2" s="1"/>
  <c r="C23" i="2"/>
  <c r="D23" i="2" s="1"/>
  <c r="E23" i="2" s="1"/>
  <c r="F23" i="2" s="1"/>
  <c r="C22" i="2"/>
  <c r="D22" i="2" s="1"/>
  <c r="E22" i="2" s="1"/>
  <c r="F22" i="2" s="1"/>
  <c r="E29" i="1"/>
  <c r="E33" i="1" s="1"/>
  <c r="E10" i="25" l="1"/>
  <c r="E41" i="1"/>
  <c r="E49" i="1" s="1"/>
  <c r="E56" i="1"/>
  <c r="H17" i="25"/>
  <c r="H44" i="1"/>
  <c r="B3" i="2"/>
  <c r="B5" i="2"/>
  <c r="B63" i="2"/>
  <c r="H47" i="1" l="1"/>
  <c r="H15" i="25"/>
  <c r="I17" i="25"/>
  <c r="I44" i="1"/>
  <c r="E9" i="1"/>
  <c r="C1" i="2"/>
  <c r="I45" i="1"/>
  <c r="I16" i="25" s="1"/>
  <c r="F32" i="1"/>
  <c r="F31" i="1"/>
  <c r="F30" i="1"/>
  <c r="C17" i="2"/>
  <c r="C16" i="2"/>
  <c r="D16" i="2" s="1"/>
  <c r="E16" i="2" s="1"/>
  <c r="C15" i="2"/>
  <c r="D15" i="2" s="1"/>
  <c r="E15" i="2" s="1"/>
  <c r="F15" i="2" s="1"/>
  <c r="C14" i="2"/>
  <c r="C13" i="2"/>
  <c r="C12" i="2"/>
  <c r="C11" i="2"/>
  <c r="C10" i="2"/>
  <c r="D10" i="2" s="1"/>
  <c r="E10" i="2" s="1"/>
  <c r="F10" i="2" s="1"/>
  <c r="C9" i="2"/>
  <c r="C8" i="2"/>
  <c r="C7" i="2"/>
  <c r="C6" i="2"/>
  <c r="B38" i="2"/>
  <c r="B28" i="2"/>
  <c r="E8" i="1"/>
  <c r="D6" i="26" s="1"/>
  <c r="U6" i="26" s="1"/>
  <c r="F11" i="25" l="1"/>
  <c r="F35" i="28"/>
  <c r="E35" i="28" s="1"/>
  <c r="I47" i="1"/>
  <c r="F12" i="34"/>
  <c r="E12" i="34" s="1"/>
  <c r="E6" i="33"/>
  <c r="I15" i="25"/>
  <c r="E7" i="29"/>
  <c r="E7" i="25"/>
  <c r="J7" i="30"/>
  <c r="J9" i="30" s="1"/>
  <c r="E6" i="29"/>
  <c r="F7" i="28"/>
  <c r="E7" i="28" s="1"/>
  <c r="E6" i="25"/>
  <c r="D14" i="2"/>
  <c r="E14" i="2" s="1"/>
  <c r="D8" i="2"/>
  <c r="E8" i="2" s="1"/>
  <c r="F8" i="2" s="1"/>
  <c r="D11" i="2"/>
  <c r="E11" i="2" s="1"/>
  <c r="F11" i="2" s="1"/>
  <c r="D9" i="2"/>
  <c r="E9" i="2" s="1"/>
  <c r="D17" i="2"/>
  <c r="C18" i="2"/>
  <c r="C78" i="2"/>
  <c r="D6" i="2"/>
  <c r="F29" i="1"/>
  <c r="F33" i="1" s="1"/>
  <c r="C63" i="2"/>
  <c r="C5" i="2"/>
  <c r="C3" i="2"/>
  <c r="D1" i="2"/>
  <c r="D7" i="2"/>
  <c r="E7" i="2" s="1"/>
  <c r="F16" i="2"/>
  <c r="D12" i="2"/>
  <c r="D13" i="2"/>
  <c r="C28" i="2"/>
  <c r="C38" i="2"/>
  <c r="F8" i="1"/>
  <c r="G32" i="1" l="1"/>
  <c r="G31" i="1"/>
  <c r="F56" i="1"/>
  <c r="G30" i="1"/>
  <c r="F10" i="25"/>
  <c r="F41" i="1"/>
  <c r="F49" i="1" s="1"/>
  <c r="G11" i="25"/>
  <c r="G35" i="28"/>
  <c r="D56" i="26"/>
  <c r="U56" i="26" s="1"/>
  <c r="J8" i="30"/>
  <c r="J48" i="30" s="1"/>
  <c r="J51" i="30" s="1"/>
  <c r="Q7" i="30"/>
  <c r="Q8" i="30" s="1"/>
  <c r="G12" i="34"/>
  <c r="F6" i="33"/>
  <c r="E9" i="25"/>
  <c r="K7" i="30"/>
  <c r="K9" i="30" s="1"/>
  <c r="F6" i="29"/>
  <c r="G7" i="28"/>
  <c r="F6" i="25"/>
  <c r="E17" i="2"/>
  <c r="D78" i="2"/>
  <c r="D18" i="2"/>
  <c r="E6" i="2"/>
  <c r="G29" i="1"/>
  <c r="D63" i="2"/>
  <c r="D3" i="2"/>
  <c r="D5" i="2"/>
  <c r="F9" i="1"/>
  <c r="G8" i="1"/>
  <c r="D38" i="2"/>
  <c r="D28" i="2"/>
  <c r="E1" i="2"/>
  <c r="F7" i="2"/>
  <c r="E13" i="2"/>
  <c r="E12" i="2"/>
  <c r="F14" i="2"/>
  <c r="F9" i="2"/>
  <c r="G10" i="25" l="1"/>
  <c r="G41" i="1"/>
  <c r="I30" i="1"/>
  <c r="H30" i="1"/>
  <c r="H11" i="25"/>
  <c r="I31" i="1"/>
  <c r="H31" i="1"/>
  <c r="G33" i="1"/>
  <c r="I32" i="1"/>
  <c r="H32" i="1"/>
  <c r="E58" i="1"/>
  <c r="E59" i="1" s="1"/>
  <c r="E63" i="1" s="1"/>
  <c r="H35" i="28"/>
  <c r="D106" i="26"/>
  <c r="U106" i="26" s="1"/>
  <c r="H12" i="34"/>
  <c r="G6" i="33"/>
  <c r="R7" i="30"/>
  <c r="K8" i="30"/>
  <c r="Q10" i="30"/>
  <c r="Q14" i="30"/>
  <c r="Q18" i="30"/>
  <c r="Q22" i="30"/>
  <c r="Q26" i="30"/>
  <c r="Q30" i="30"/>
  <c r="Q34" i="30"/>
  <c r="Q38" i="30"/>
  <c r="Q42" i="30"/>
  <c r="Q46" i="30"/>
  <c r="Q11" i="30"/>
  <c r="Q15" i="30"/>
  <c r="Q19" i="30"/>
  <c r="Q23" i="30"/>
  <c r="Q27" i="30"/>
  <c r="Q31" i="30"/>
  <c r="Q35" i="30"/>
  <c r="Q39" i="30"/>
  <c r="Q43" i="30"/>
  <c r="Q47" i="30"/>
  <c r="Q12" i="30"/>
  <c r="Q16" i="30"/>
  <c r="Q20" i="30"/>
  <c r="Q24" i="30"/>
  <c r="Q28" i="30"/>
  <c r="Q32" i="30"/>
  <c r="Q36" i="30"/>
  <c r="Q40" i="30"/>
  <c r="Q44" i="30"/>
  <c r="Q9" i="30"/>
  <c r="Q13" i="30"/>
  <c r="Q17" i="30"/>
  <c r="Q21" i="30"/>
  <c r="Q25" i="30"/>
  <c r="Q29" i="30"/>
  <c r="Q33" i="30"/>
  <c r="Q37" i="30"/>
  <c r="Q41" i="30"/>
  <c r="Q45" i="30"/>
  <c r="F19" i="28"/>
  <c r="F9" i="25"/>
  <c r="F17" i="2"/>
  <c r="F7" i="29"/>
  <c r="F7" i="25"/>
  <c r="L7" i="30"/>
  <c r="L9" i="30" s="1"/>
  <c r="G6" i="29"/>
  <c r="H7" i="28"/>
  <c r="G6" i="25"/>
  <c r="H29" i="1"/>
  <c r="E18" i="2"/>
  <c r="E78" i="2"/>
  <c r="F6" i="2"/>
  <c r="G9" i="1"/>
  <c r="E3" i="2"/>
  <c r="E5" i="2"/>
  <c r="H8" i="1"/>
  <c r="E63" i="2"/>
  <c r="E28" i="2"/>
  <c r="E38" i="2"/>
  <c r="F1" i="2"/>
  <c r="F13" i="2"/>
  <c r="F12" i="2"/>
  <c r="H33" i="1" l="1"/>
  <c r="H9" i="25" s="1"/>
  <c r="H10" i="25"/>
  <c r="G56" i="1"/>
  <c r="G49" i="1"/>
  <c r="H41" i="1"/>
  <c r="I11" i="25"/>
  <c r="E62" i="1"/>
  <c r="E67" i="1"/>
  <c r="I35" i="28"/>
  <c r="D156" i="26"/>
  <c r="U156" i="26" s="1"/>
  <c r="K48" i="30"/>
  <c r="K51" i="30" s="1"/>
  <c r="G19" i="28" s="1"/>
  <c r="Q48" i="30"/>
  <c r="E22" i="33" s="1"/>
  <c r="E28" i="33" s="1"/>
  <c r="R9" i="30"/>
  <c r="R13" i="30"/>
  <c r="R17" i="30"/>
  <c r="R21" i="30"/>
  <c r="R25" i="30"/>
  <c r="R29" i="30"/>
  <c r="R33" i="30"/>
  <c r="R37" i="30"/>
  <c r="R41" i="30"/>
  <c r="R45" i="30"/>
  <c r="R10" i="30"/>
  <c r="R14" i="30"/>
  <c r="R18" i="30"/>
  <c r="R22" i="30"/>
  <c r="R26" i="30"/>
  <c r="R30" i="30"/>
  <c r="R34" i="30"/>
  <c r="R38" i="30"/>
  <c r="R42" i="30"/>
  <c r="R46" i="30"/>
  <c r="R11" i="30"/>
  <c r="R15" i="30"/>
  <c r="R19" i="30"/>
  <c r="R23" i="30"/>
  <c r="R27" i="30"/>
  <c r="R31" i="30"/>
  <c r="R35" i="30"/>
  <c r="R39" i="30"/>
  <c r="R43" i="30"/>
  <c r="R47" i="30"/>
  <c r="R8" i="30"/>
  <c r="R12" i="30"/>
  <c r="R16" i="30"/>
  <c r="R20" i="30"/>
  <c r="R24" i="30"/>
  <c r="R28" i="30"/>
  <c r="R32" i="30"/>
  <c r="R36" i="30"/>
  <c r="R40" i="30"/>
  <c r="R44" i="30"/>
  <c r="I12" i="34"/>
  <c r="H6" i="33"/>
  <c r="S7" i="30"/>
  <c r="L8" i="30"/>
  <c r="F23" i="28"/>
  <c r="E12" i="33"/>
  <c r="G9" i="25"/>
  <c r="G7" i="29"/>
  <c r="G7" i="25"/>
  <c r="H6" i="29"/>
  <c r="M7" i="30"/>
  <c r="M9" i="30" s="1"/>
  <c r="I7" i="28"/>
  <c r="H6" i="25"/>
  <c r="F28" i="2"/>
  <c r="F78" i="2"/>
  <c r="F18" i="2"/>
  <c r="E65" i="1"/>
  <c r="F38" i="2"/>
  <c r="I29" i="1"/>
  <c r="I33" i="1" s="1"/>
  <c r="F58" i="1"/>
  <c r="F59" i="1" s="1"/>
  <c r="F62" i="1" s="1"/>
  <c r="F3" i="2"/>
  <c r="F5" i="2"/>
  <c r="H9" i="1"/>
  <c r="F63" i="2"/>
  <c r="I8" i="1"/>
  <c r="H21" i="25" l="1"/>
  <c r="H49" i="1"/>
  <c r="I41" i="1"/>
  <c r="I49" i="1" s="1"/>
  <c r="I10" i="25"/>
  <c r="F38" i="28"/>
  <c r="F40" i="28" s="1"/>
  <c r="J35" i="28"/>
  <c r="D206" i="26"/>
  <c r="U206" i="26" s="1"/>
  <c r="L48" i="30"/>
  <c r="L51" i="30" s="1"/>
  <c r="H19" i="28" s="1"/>
  <c r="G12" i="33" s="1"/>
  <c r="I6" i="33"/>
  <c r="J12" i="34"/>
  <c r="T7" i="30"/>
  <c r="M8" i="30"/>
  <c r="M48" i="30" s="1"/>
  <c r="M51" i="30" s="1"/>
  <c r="I19" i="28" s="1"/>
  <c r="S12" i="30"/>
  <c r="S16" i="30"/>
  <c r="S20" i="30"/>
  <c r="S24" i="30"/>
  <c r="S28" i="30"/>
  <c r="S32" i="30"/>
  <c r="S36" i="30"/>
  <c r="S40" i="30"/>
  <c r="S44" i="30"/>
  <c r="S9" i="30"/>
  <c r="S13" i="30"/>
  <c r="S17" i="30"/>
  <c r="S21" i="30"/>
  <c r="S25" i="30"/>
  <c r="S29" i="30"/>
  <c r="S33" i="30"/>
  <c r="S37" i="30"/>
  <c r="S41" i="30"/>
  <c r="S45" i="30"/>
  <c r="S10" i="30"/>
  <c r="S14" i="30"/>
  <c r="S18" i="30"/>
  <c r="S22" i="30"/>
  <c r="S26" i="30"/>
  <c r="S30" i="30"/>
  <c r="S34" i="30"/>
  <c r="S38" i="30"/>
  <c r="S42" i="30"/>
  <c r="S46" i="30"/>
  <c r="S11" i="30"/>
  <c r="S15" i="30"/>
  <c r="S19" i="30"/>
  <c r="S23" i="30"/>
  <c r="S27" i="30"/>
  <c r="S31" i="30"/>
  <c r="S35" i="30"/>
  <c r="S39" i="30"/>
  <c r="S43" i="30"/>
  <c r="S47" i="30"/>
  <c r="S8" i="30"/>
  <c r="R48" i="30"/>
  <c r="F22" i="33" s="1"/>
  <c r="F28" i="33" s="1"/>
  <c r="G23" i="28"/>
  <c r="F12" i="33"/>
  <c r="I9" i="25"/>
  <c r="I21" i="25" s="1"/>
  <c r="N7" i="30"/>
  <c r="N9" i="30" s="1"/>
  <c r="I6" i="29"/>
  <c r="J7" i="28"/>
  <c r="I6" i="25"/>
  <c r="H7" i="29"/>
  <c r="H7" i="25"/>
  <c r="G58" i="1"/>
  <c r="E64" i="1"/>
  <c r="E68" i="1" s="1"/>
  <c r="I9" i="1"/>
  <c r="G38" i="28" l="1"/>
  <c r="G40" i="28" s="1"/>
  <c r="H23" i="28"/>
  <c r="T11" i="30"/>
  <c r="T15" i="30"/>
  <c r="T19" i="30"/>
  <c r="T23" i="30"/>
  <c r="T27" i="30"/>
  <c r="T31" i="30"/>
  <c r="T35" i="30"/>
  <c r="T39" i="30"/>
  <c r="T43" i="30"/>
  <c r="T47" i="30"/>
  <c r="T8" i="30"/>
  <c r="T12" i="30"/>
  <c r="T16" i="30"/>
  <c r="T20" i="30"/>
  <c r="T24" i="30"/>
  <c r="T28" i="30"/>
  <c r="T32" i="30"/>
  <c r="T36" i="30"/>
  <c r="T40" i="30"/>
  <c r="T44" i="30"/>
  <c r="T9" i="30"/>
  <c r="T13" i="30"/>
  <c r="T17" i="30"/>
  <c r="T21" i="30"/>
  <c r="T25" i="30"/>
  <c r="T29" i="30"/>
  <c r="T33" i="30"/>
  <c r="T37" i="30"/>
  <c r="T41" i="30"/>
  <c r="T45" i="30"/>
  <c r="T10" i="30"/>
  <c r="T14" i="30"/>
  <c r="T18" i="30"/>
  <c r="T22" i="30"/>
  <c r="T26" i="30"/>
  <c r="T30" i="30"/>
  <c r="T34" i="30"/>
  <c r="T38" i="30"/>
  <c r="T42" i="30"/>
  <c r="T46" i="30"/>
  <c r="U7" i="30"/>
  <c r="N8" i="30"/>
  <c r="S48" i="30"/>
  <c r="G22" i="33" s="1"/>
  <c r="G28" i="33" s="1"/>
  <c r="I23" i="28"/>
  <c r="H12" i="33"/>
  <c r="H31" i="25"/>
  <c r="H73" i="1"/>
  <c r="I7" i="29"/>
  <c r="I7" i="25"/>
  <c r="G59" i="1"/>
  <c r="F63" i="1"/>
  <c r="F64" i="1" s="1"/>
  <c r="F67" i="1"/>
  <c r="E66" i="1"/>
  <c r="E69" i="1" s="1"/>
  <c r="E70" i="1" s="1"/>
  <c r="E12" i="25" s="1"/>
  <c r="E21" i="25" s="1"/>
  <c r="F65" i="1"/>
  <c r="E31" i="25" l="1"/>
  <c r="E58" i="25" s="1"/>
  <c r="H38" i="28"/>
  <c r="H40" i="28" s="1"/>
  <c r="N48" i="30"/>
  <c r="N51" i="30" s="1"/>
  <c r="J19" i="28" s="1"/>
  <c r="J23" i="28" s="1"/>
  <c r="U10" i="30"/>
  <c r="U14" i="30"/>
  <c r="U18" i="30"/>
  <c r="U22" i="30"/>
  <c r="U26" i="30"/>
  <c r="U30" i="30"/>
  <c r="U34" i="30"/>
  <c r="U38" i="30"/>
  <c r="U42" i="30"/>
  <c r="U46" i="30"/>
  <c r="U11" i="30"/>
  <c r="U15" i="30"/>
  <c r="U19" i="30"/>
  <c r="U23" i="30"/>
  <c r="U27" i="30"/>
  <c r="U31" i="30"/>
  <c r="U35" i="30"/>
  <c r="U39" i="30"/>
  <c r="U43" i="30"/>
  <c r="U47" i="30"/>
  <c r="U8" i="30"/>
  <c r="U12" i="30"/>
  <c r="U16" i="30"/>
  <c r="U20" i="30"/>
  <c r="U24" i="30"/>
  <c r="U28" i="30"/>
  <c r="U32" i="30"/>
  <c r="U36" i="30"/>
  <c r="U40" i="30"/>
  <c r="U44" i="30"/>
  <c r="U9" i="30"/>
  <c r="U13" i="30"/>
  <c r="U17" i="30"/>
  <c r="U21" i="30"/>
  <c r="U25" i="30"/>
  <c r="U29" i="30"/>
  <c r="U33" i="30"/>
  <c r="U37" i="30"/>
  <c r="U41" i="30"/>
  <c r="U45" i="30"/>
  <c r="T48" i="30"/>
  <c r="H22" i="33" s="1"/>
  <c r="H28" i="33" s="1"/>
  <c r="H58" i="25"/>
  <c r="I31" i="25"/>
  <c r="I73" i="1"/>
  <c r="F68" i="1"/>
  <c r="G65" i="1"/>
  <c r="G62" i="1"/>
  <c r="G63" i="1"/>
  <c r="G67" i="1"/>
  <c r="E73" i="1"/>
  <c r="I38" i="28" l="1"/>
  <c r="I40" i="28" s="1"/>
  <c r="I12" i="33"/>
  <c r="F9" i="28"/>
  <c r="F12" i="28" s="1"/>
  <c r="F25" i="28" s="1"/>
  <c r="U48" i="30"/>
  <c r="I22" i="33" s="1"/>
  <c r="I28" i="33" s="1"/>
  <c r="I9" i="28"/>
  <c r="I12" i="28" s="1"/>
  <c r="I25" i="28" s="1"/>
  <c r="I29" i="28" s="1"/>
  <c r="H11" i="33" s="1"/>
  <c r="I58" i="25"/>
  <c r="F66" i="1"/>
  <c r="G64" i="1"/>
  <c r="G68" i="1" s="1"/>
  <c r="J38" i="28" l="1"/>
  <c r="J40" i="28" s="1"/>
  <c r="F29" i="28"/>
  <c r="F51" i="28" s="1"/>
  <c r="F55" i="28" s="1"/>
  <c r="J9" i="28"/>
  <c r="J12" i="28" s="1"/>
  <c r="J25" i="28" s="1"/>
  <c r="J29" i="28" s="1"/>
  <c r="I11" i="33" s="1"/>
  <c r="G66" i="1"/>
  <c r="F69" i="1"/>
  <c r="F70" i="1" s="1"/>
  <c r="F12" i="25" s="1"/>
  <c r="F21" i="25" l="1"/>
  <c r="F31" i="25" s="1"/>
  <c r="F58" i="25" s="1"/>
  <c r="E11" i="33"/>
  <c r="F73" i="1"/>
  <c r="G69" i="1"/>
  <c r="G9" i="28" l="1"/>
  <c r="G12" i="28" s="1"/>
  <c r="G25" i="28" s="1"/>
  <c r="G29" i="28" s="1"/>
  <c r="G51" i="28" s="1"/>
  <c r="G55" i="28" s="1"/>
  <c r="G70" i="1"/>
  <c r="G12" i="25" s="1"/>
  <c r="G21" i="25" l="1"/>
  <c r="G31" i="25" s="1"/>
  <c r="G58" i="25" s="1"/>
  <c r="F11" i="33"/>
  <c r="G73" i="1"/>
  <c r="H9" i="28" l="1"/>
  <c r="H12" i="28" s="1"/>
  <c r="H25" i="28" s="1"/>
  <c r="H29" i="28" s="1"/>
  <c r="H51" i="28" s="1"/>
  <c r="H55" i="28" s="1"/>
  <c r="I51" i="28" l="1"/>
  <c r="I55" i="28" s="1"/>
  <c r="G11" i="33"/>
  <c r="F14" i="34"/>
  <c r="F17" i="34" s="1"/>
  <c r="F57" i="28" s="1"/>
  <c r="F63" i="28" s="1"/>
  <c r="F78" i="28" s="1"/>
  <c r="J51" i="28" l="1"/>
  <c r="J55" i="28" s="1"/>
  <c r="G14" i="34"/>
  <c r="G17" i="34" s="1"/>
  <c r="G57" i="28" s="1"/>
  <c r="G63" i="28" s="1"/>
  <c r="G78" i="28" s="1"/>
  <c r="E18" i="33"/>
  <c r="E19" i="33" l="1"/>
  <c r="H14" i="34"/>
  <c r="H17" i="34" s="1"/>
  <c r="H57" i="28" s="1"/>
  <c r="H63" i="28" s="1"/>
  <c r="H78" i="28" s="1"/>
  <c r="F18" i="33"/>
  <c r="F19" i="33" s="1"/>
  <c r="F32" i="33" s="1"/>
  <c r="E32" i="33" l="1"/>
  <c r="E34" i="33" s="1"/>
  <c r="F45" i="28" s="1"/>
  <c r="F46" i="28" s="1"/>
  <c r="F48" i="28" s="1"/>
  <c r="I14" i="34"/>
  <c r="I17" i="34" s="1"/>
  <c r="I57" i="28" s="1"/>
  <c r="I63" i="28" s="1"/>
  <c r="I78" i="28" s="1"/>
  <c r="G18" i="33"/>
  <c r="G19" i="33" s="1"/>
  <c r="G32" i="33" s="1"/>
  <c r="J14" i="34" l="1"/>
  <c r="J17" i="34" s="1"/>
  <c r="J57" i="28" s="1"/>
  <c r="J63" i="28" s="1"/>
  <c r="J78" i="28" s="1"/>
  <c r="F8" i="33"/>
  <c r="F34" i="33" s="1"/>
  <c r="G45" i="28" s="1"/>
  <c r="G46" i="28" s="1"/>
  <c r="G48" i="28" s="1"/>
  <c r="H18" i="33"/>
  <c r="H19" i="33" s="1"/>
  <c r="H32" i="33" s="1"/>
  <c r="I18" i="33" l="1"/>
  <c r="I19" i="33" s="1"/>
  <c r="I32" i="33" s="1"/>
  <c r="G8" i="33"/>
  <c r="G34" i="33" s="1"/>
  <c r="H45" i="28" s="1"/>
  <c r="H46" i="28" s="1"/>
  <c r="H48" i="28" s="1"/>
  <c r="F35" i="33"/>
  <c r="E35" i="33"/>
  <c r="H8" i="33" l="1"/>
  <c r="H34" i="33" s="1"/>
  <c r="I45" i="28" s="1"/>
  <c r="I46" i="28" s="1"/>
  <c r="I48" i="28" s="1"/>
  <c r="I8" i="33" l="1"/>
  <c r="I34" i="33" s="1"/>
  <c r="J45" i="28" s="1"/>
  <c r="J46" i="28" s="1"/>
  <c r="J48" i="28" s="1"/>
  <c r="G35" i="33"/>
  <c r="H35" i="33"/>
  <c r="I35"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Kitty Attema</author>
    <author>Reinier Goedhart</author>
  </authors>
  <commentList>
    <comment ref="E44" authorId="0" shapeId="0" xr:uid="{4B939CD2-4F0B-4315-8BB5-CF0829AEDB15}">
      <text>
        <r>
          <rPr>
            <sz val="9"/>
            <color indexed="81"/>
            <rFont val="Tahoma"/>
            <family val="2"/>
          </rPr>
          <t>7/12 deel van het schooljaarbedrag voor 2022-2023.</t>
        </r>
      </text>
    </comment>
    <comment ref="E45" authorId="0" shapeId="0" xr:uid="{58DFFE4F-22BA-46A7-B33F-764F235D0E10}">
      <text>
        <r>
          <rPr>
            <sz val="9"/>
            <color indexed="81"/>
            <rFont val="Tahoma"/>
            <family val="2"/>
          </rPr>
          <t>7/12 deel van het schooljaarbedrag voor 2022-2023.</t>
        </r>
      </text>
    </comment>
    <comment ref="C46" authorId="1" shapeId="0" xr:uid="{7DA71806-1577-4266-9F78-E17E031B186A}">
      <text>
        <r>
          <rPr>
            <sz val="9"/>
            <color indexed="81"/>
            <rFont val="Tahoma"/>
            <family val="2"/>
          </rPr>
          <t xml:space="preserve">de regeling stopt per 1 augustus 2023. Het budget blijft echter strucutreel beschikbaar voor het 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O9" authorId="0" shapeId="0" xr:uid="{308A3613-C1FF-4BEC-9178-04BB65E74C0C}">
      <text>
        <r>
          <rPr>
            <sz val="9"/>
            <color indexed="81"/>
            <rFont val="Tahoma"/>
            <family val="2"/>
          </rPr>
          <t>CAO 8A - duurzame inzetbaarheid</t>
        </r>
      </text>
    </comment>
    <comment ref="P9" authorId="0" shapeId="0" xr:uid="{920065E5-90ED-4EE8-AAB0-7BF8E2F8F257}">
      <text>
        <r>
          <rPr>
            <sz val="9"/>
            <color indexed="81"/>
            <rFont val="Tahoma"/>
            <family val="2"/>
          </rPr>
          <t>CAO art. 8A.6</t>
        </r>
      </text>
    </comment>
    <comment ref="O59" authorId="0" shapeId="0" xr:uid="{6B5A0383-4961-44D7-9CFB-63DAB31ED93A}">
      <text>
        <r>
          <rPr>
            <sz val="9"/>
            <color indexed="81"/>
            <rFont val="Tahoma"/>
            <family val="2"/>
          </rPr>
          <t>CAO 8A - duurzame inzetbaarheid</t>
        </r>
      </text>
    </comment>
    <comment ref="P59" authorId="0" shapeId="0" xr:uid="{B1723D3E-1F13-4144-B636-FD1D2AF344BA}">
      <text>
        <r>
          <rPr>
            <sz val="9"/>
            <color indexed="81"/>
            <rFont val="Tahoma"/>
            <family val="2"/>
          </rPr>
          <t>CAO art. 8A.6</t>
        </r>
      </text>
    </comment>
    <comment ref="O109" authorId="0" shapeId="0" xr:uid="{D8283A6B-48D8-46D4-9CA7-A47D29889AE2}">
      <text>
        <r>
          <rPr>
            <sz val="9"/>
            <color indexed="81"/>
            <rFont val="Tahoma"/>
            <family val="2"/>
          </rPr>
          <t>CAO 8A - duurzame inzetbaarheid</t>
        </r>
      </text>
    </comment>
    <comment ref="P109" authorId="0" shapeId="0" xr:uid="{6C586BC7-0C39-40DE-B8C7-3D76C0652DCA}">
      <text>
        <r>
          <rPr>
            <sz val="9"/>
            <color indexed="81"/>
            <rFont val="Tahoma"/>
            <family val="2"/>
          </rPr>
          <t>CAO art. 8A.6</t>
        </r>
      </text>
    </comment>
    <comment ref="O159" authorId="0" shapeId="0" xr:uid="{91A8EF3D-02C9-459F-842E-9D99928FBE86}">
      <text>
        <r>
          <rPr>
            <sz val="9"/>
            <color indexed="81"/>
            <rFont val="Tahoma"/>
            <family val="2"/>
          </rPr>
          <t>CAO 8A - duurzame inzetbaarheid</t>
        </r>
      </text>
    </comment>
    <comment ref="P159" authorId="0" shapeId="0" xr:uid="{195E562F-0270-497A-B41D-CC3FC99FBE17}">
      <text>
        <r>
          <rPr>
            <sz val="9"/>
            <color indexed="81"/>
            <rFont val="Tahoma"/>
            <family val="2"/>
          </rPr>
          <t>CAO art. 8A.6</t>
        </r>
      </text>
    </comment>
    <comment ref="O209" authorId="0" shapeId="0" xr:uid="{426DA257-F467-4188-9B87-3AFF4D39CF05}">
      <text>
        <r>
          <rPr>
            <sz val="9"/>
            <color indexed="81"/>
            <rFont val="Tahoma"/>
            <family val="2"/>
          </rPr>
          <t>CAO 8A - duurzame inzetbaarheid</t>
        </r>
      </text>
    </comment>
    <comment ref="P209" authorId="0" shapeId="0" xr:uid="{49D37924-7648-4919-9A06-932B01F843DB}">
      <text>
        <r>
          <rPr>
            <sz val="9"/>
            <color indexed="81"/>
            <rFont val="Tahoma"/>
            <family val="2"/>
          </rPr>
          <t>CAO art. 8A.6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D7" authorId="0" shapeId="0" xr:uid="{54A1022E-26B7-4C1A-A86A-E70DFBDD225A}">
      <text>
        <r>
          <rPr>
            <b/>
            <sz val="9"/>
            <color indexed="81"/>
            <rFont val="Tahoma"/>
            <family val="2"/>
          </rPr>
          <t>Kitty Attema:</t>
        </r>
        <r>
          <rPr>
            <sz val="9"/>
            <color indexed="81"/>
            <rFont val="Tahoma"/>
            <family val="2"/>
          </rPr>
          <t xml:space="preserve">
U kunt zelf een lijst maken in werkblad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B83" authorId="0" shapeId="0" xr:uid="{BAC26B7A-AEC5-4C72-8FD0-F68BF4B433C5}">
      <text>
        <r>
          <rPr>
            <sz val="9"/>
            <color indexed="81"/>
            <rFont val="Tahoma"/>
            <family val="2"/>
          </rPr>
          <t>7/12 deel van het schooljaarbedrag voor 2022-2023.</t>
        </r>
      </text>
    </comment>
    <comment ref="B84" authorId="0" shapeId="0" xr:uid="{513E0859-323C-444B-828B-44F64D6AE304}">
      <text>
        <r>
          <rPr>
            <sz val="9"/>
            <color indexed="81"/>
            <rFont val="Tahoma"/>
            <family val="2"/>
          </rPr>
          <t>7/12 deel van het schooljaarbedrag voor 2022-2023.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Kitty Attema</author>
    <author>Bé Keizer</author>
  </authors>
  <commentList>
    <comment ref="B4" authorId="0" shapeId="0" xr:uid="{B945DA1E-5FE7-49B0-906F-A8A1A5879667}">
      <text>
        <r>
          <rPr>
            <b/>
            <sz val="9"/>
            <color indexed="81"/>
            <rFont val="Tahoma"/>
            <family val="2"/>
          </rPr>
          <t>Kitty Attema:</t>
        </r>
        <r>
          <rPr>
            <sz val="9"/>
            <color indexed="81"/>
            <rFont val="Tahoma"/>
            <family val="2"/>
          </rPr>
          <t xml:space="preserve">
tijdelijke trede
</t>
        </r>
      </text>
    </comment>
    <comment ref="C4" authorId="0" shapeId="0" xr:uid="{E6630DA3-7301-4560-969E-8EFA89031C64}">
      <text>
        <r>
          <rPr>
            <b/>
            <sz val="9"/>
            <color indexed="81"/>
            <rFont val="Tahoma"/>
            <family val="2"/>
          </rPr>
          <t>Kitty Attema:</t>
        </r>
        <r>
          <rPr>
            <sz val="9"/>
            <color indexed="81"/>
            <rFont val="Tahoma"/>
            <family val="2"/>
          </rPr>
          <t xml:space="preserve">
tijdelijke trede
</t>
        </r>
      </text>
    </comment>
    <comment ref="D4" authorId="0" shapeId="0" xr:uid="{8DECA763-4ED8-4200-B662-1DB1A65E453C}">
      <text>
        <r>
          <rPr>
            <b/>
            <sz val="9"/>
            <color indexed="81"/>
            <rFont val="Tahoma"/>
            <family val="2"/>
          </rPr>
          <t>Kitty Attema:</t>
        </r>
        <r>
          <rPr>
            <sz val="9"/>
            <color indexed="81"/>
            <rFont val="Tahoma"/>
            <family val="2"/>
          </rPr>
          <t xml:space="preserve">
tijdelijke trede
</t>
        </r>
      </text>
    </comment>
    <comment ref="E4" authorId="0" shapeId="0" xr:uid="{AE17C1B2-197A-46D7-A9F8-D180387022FF}">
      <text>
        <r>
          <rPr>
            <b/>
            <sz val="9"/>
            <color indexed="81"/>
            <rFont val="Tahoma"/>
            <family val="2"/>
          </rPr>
          <t>Kitty Attema:</t>
        </r>
        <r>
          <rPr>
            <sz val="9"/>
            <color indexed="81"/>
            <rFont val="Tahoma"/>
            <family val="2"/>
          </rPr>
          <t xml:space="preserve">
tijdelijke trede
</t>
        </r>
      </text>
    </comment>
    <comment ref="B5" authorId="0" shapeId="0" xr:uid="{37EE9D4E-9FD3-4A41-A6DB-2C4CED1B0A98}">
      <text>
        <r>
          <rPr>
            <sz val="9"/>
            <color indexed="81"/>
            <rFont val="Tahoma"/>
            <family val="2"/>
          </rPr>
          <t xml:space="preserve">tredes a t/m d hebben een nummerieke benaming in dit model om der werking ervan te faciliteren.
</t>
        </r>
      </text>
    </comment>
    <comment ref="C5" authorId="0" shapeId="0" xr:uid="{4389FB96-E8E3-42BA-8DC3-A9DA77CFFC3B}">
      <text>
        <r>
          <rPr>
            <sz val="9"/>
            <color indexed="81"/>
            <rFont val="Tahoma"/>
            <family val="2"/>
          </rPr>
          <t xml:space="preserve">tredes a t/m d hebben een nummerieke benaming in dit model om der werking ervan te faciliteren.
</t>
        </r>
      </text>
    </comment>
    <comment ref="D5" authorId="0" shapeId="0" xr:uid="{9AD5EE26-F4CC-4BE7-B8E9-74C2F7731723}">
      <text>
        <r>
          <rPr>
            <sz val="9"/>
            <color indexed="81"/>
            <rFont val="Tahoma"/>
            <family val="2"/>
          </rPr>
          <t xml:space="preserve">tredes a t/m d hebben een nummerieke benaming in dit model om der werking ervan te faciliteren.
</t>
        </r>
      </text>
    </comment>
    <comment ref="E5" authorId="0" shapeId="0" xr:uid="{E02B6569-3831-4AFF-B9AF-DD6DA4C27DA9}">
      <text>
        <r>
          <rPr>
            <sz val="9"/>
            <color indexed="81"/>
            <rFont val="Tahoma"/>
            <family val="2"/>
          </rPr>
          <t xml:space="preserve">tredes a t/m d hebben een nummerieke benaming in dit model om der werking ervan te faciliteren.
</t>
        </r>
      </text>
    </comment>
    <comment ref="A15" authorId="1" shapeId="0" xr:uid="{972E57F0-5FD4-45C7-9CAA-FBA8124AF378}">
      <text>
        <r>
          <rPr>
            <sz val="9"/>
            <color indexed="81"/>
            <rFont val="Tahoma"/>
            <family val="2"/>
          </rPr>
          <t xml:space="preserve">Aanloopschalen a1 en a2 achterwege gelaten. Aanpassing min. loon per 1-1-2022
</t>
        </r>
      </text>
    </comment>
  </commentList>
</comments>
</file>

<file path=xl/sharedStrings.xml><?xml version="1.0" encoding="utf-8"?>
<sst xmlns="http://schemas.openxmlformats.org/spreadsheetml/2006/main" count="664" uniqueCount="410">
  <si>
    <t>11AA</t>
  </si>
  <si>
    <t>kalenderjaar</t>
  </si>
  <si>
    <t>teldatum</t>
  </si>
  <si>
    <t>Basisbekostiging</t>
  </si>
  <si>
    <t>Extra bekostiging</t>
  </si>
  <si>
    <t>Onderwijsachterstanden</t>
  </si>
  <si>
    <t>NP Onderwijs</t>
  </si>
  <si>
    <t xml:space="preserve">Professionalisering en begeleiding van starters en schoolleiders </t>
  </si>
  <si>
    <t xml:space="preserve">Bekostiging basisschool totaal </t>
  </si>
  <si>
    <t>Overgangsbekostiging</t>
  </si>
  <si>
    <t>Reguliere bekostiging oude stijl (teldatum 1-10-2021)</t>
  </si>
  <si>
    <t>zie model herverdeeleffecten</t>
  </si>
  <si>
    <t>Overzicht_scholen</t>
  </si>
  <si>
    <t>cel B46</t>
  </si>
  <si>
    <t>Reguliere bekostiging nieuwe stijl (teldatum 1-10-2021)</t>
  </si>
  <si>
    <t>cel C46</t>
  </si>
  <si>
    <t>Reguliere bekostiging nieuwe stijl (teldatum 1-2 t-1)</t>
  </si>
  <si>
    <t>Aantal leerlingen per teldatum 1-2 t-1</t>
  </si>
  <si>
    <t>Reguliere bekostiging nieuwe stijl per leerling (teldatum 1-2 t-1)</t>
  </si>
  <si>
    <t>Reguliere bekostiging oude stijl per leerling (teldatum 1-2 t-1)</t>
  </si>
  <si>
    <t>Overgangspercentage</t>
  </si>
  <si>
    <t>herverdeeleffect</t>
  </si>
  <si>
    <t>maximaal negatief herverdeeleffect</t>
  </si>
  <si>
    <t>M- aanpassing overgangsbekostiging</t>
  </si>
  <si>
    <t>maximaal positief herverdeeleffect</t>
  </si>
  <si>
    <t>M+ aanpassing overgangsbekostiging</t>
  </si>
  <si>
    <t>Maximeringsregel (indien herverdeeleffect &lt; of &gt; 1%-punt per jaar)</t>
  </si>
  <si>
    <t>Bekostiging totaal (na correctie overgangsregeling)</t>
  </si>
  <si>
    <t>BAS</t>
  </si>
  <si>
    <t>TABELLEN</t>
  </si>
  <si>
    <t>publicatiedatum regeling</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</si>
  <si>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</si>
  <si>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</si>
  <si>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</si>
  <si>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</si>
  <si>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</si>
  <si>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</si>
  <si>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</si>
  <si>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</si>
  <si>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</si>
  <si>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</si>
  <si>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</si>
  <si>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</si>
  <si>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</si>
  <si>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eenmalig bedrag voor eerste aanvraag azk</t>
  </si>
  <si>
    <t>tweedejaars asielzoekers</t>
  </si>
  <si>
    <t>opvang asielzoekerskinderen in POL/GLO</t>
  </si>
  <si>
    <t>bedrag per schipperskind</t>
  </si>
  <si>
    <t>bedrag per leerling Roma / Sinti</t>
  </si>
  <si>
    <t>bedrag per leerling uit BVMLH</t>
  </si>
  <si>
    <t>SBO</t>
  </si>
  <si>
    <t>basisbedrag per leerling</t>
  </si>
  <si>
    <t>vast bedrag per nevenvestiging</t>
  </si>
  <si>
    <t>bedrag per CUMI- leerling</t>
  </si>
  <si>
    <t>ondersteuningsbedrag per leerling SBO</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</si>
  <si>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</si>
  <si>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</si>
  <si>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</si>
  <si>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</si>
  <si>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</si>
  <si>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</si>
  <si>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</si>
  <si>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</si>
  <si>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</si>
  <si>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ondersteuningsbedrag per leerling SO cat 1</t>
  </si>
  <si>
    <t>ondersteuningsbedrag per leerling SO cat 2</t>
  </si>
  <si>
    <t>ondersteuningsbedrag per leerling SO cat 3</t>
  </si>
  <si>
    <t>ondersteuningsbedrag per leerling VSO cat 1</t>
  </si>
  <si>
    <t>ondersteuningsbedrag per leerling VSO cat 2</t>
  </si>
  <si>
    <t>ondersteuningsbedrag per leerling VSO cat 3</t>
  </si>
  <si>
    <t>bedrag per vestiging GJI/JJI</t>
  </si>
  <si>
    <t>bedrag per capaciteitsplek</t>
  </si>
  <si>
    <t>bedrag per onbezette capaciteitsplek</t>
  </si>
  <si>
    <t>SWV</t>
  </si>
  <si>
    <t>bedrag zware ondersteuning per leerling BAS en SBO</t>
  </si>
  <si>
    <t>schoolmaatschappelijk werk</t>
  </si>
  <si>
    <t>bedrag zware ondersteuning per leerling VO</t>
  </si>
  <si>
    <t>Overgangsperiode</t>
  </si>
  <si>
    <t xml:space="preserve">overgangspercentage </t>
  </si>
  <si>
    <t>bedrag azk en ov (laag)</t>
  </si>
  <si>
    <t>bedrag azk (hoog)</t>
  </si>
  <si>
    <t>Overgangsbekostiging na maximeringsregeling</t>
  </si>
  <si>
    <t>Overgangsbekostiging na overgangspercentage</t>
  </si>
  <si>
    <t>Verschil bekostiging nieuw stijl - oude stijl (totaal)</t>
  </si>
  <si>
    <t xml:space="preserve"> </t>
  </si>
  <si>
    <t>Baten</t>
  </si>
  <si>
    <t>…...</t>
  </si>
  <si>
    <t>subtotaal rijksbijdragen</t>
  </si>
  <si>
    <t>Rijksbijdragen</t>
  </si>
  <si>
    <t>Overige overheidsbijdragen en subsidies</t>
  </si>
  <si>
    <t>subtotaal overige overheidsbijdragen en subsidies</t>
  </si>
  <si>
    <t>Doorbetaling SWV</t>
  </si>
  <si>
    <t>Subsidie studieverlof ler.beurs</t>
  </si>
  <si>
    <t>Overige baten</t>
  </si>
  <si>
    <t>subtotaal overige baten</t>
  </si>
  <si>
    <t>Totale baten</t>
  </si>
  <si>
    <t>Medegebruik/verhuur</t>
  </si>
  <si>
    <t>salaristabellen</t>
  </si>
  <si>
    <t>schaal / regel</t>
  </si>
  <si>
    <t>A10</t>
  </si>
  <si>
    <t>A11</t>
  </si>
  <si>
    <t>A12</t>
  </si>
  <si>
    <t>A13</t>
  </si>
  <si>
    <t>D11</t>
  </si>
  <si>
    <t>D12</t>
  </si>
  <si>
    <t>D13</t>
  </si>
  <si>
    <t>D14</t>
  </si>
  <si>
    <t>D15</t>
  </si>
  <si>
    <t>ID1</t>
  </si>
  <si>
    <t>ID2</t>
  </si>
  <si>
    <t>ID3</t>
  </si>
  <si>
    <t>Participatiebaan</t>
  </si>
  <si>
    <t>LIOa</t>
  </si>
  <si>
    <t>LIOb</t>
  </si>
  <si>
    <t>% werkgeverslasten:</t>
  </si>
  <si>
    <t>model werkgeverslasten</t>
  </si>
  <si>
    <t>BATEN</t>
  </si>
  <si>
    <t>LOONKOSTEN PER KALENDERJAAR</t>
  </si>
  <si>
    <t>pers.nummer</t>
  </si>
  <si>
    <t>schaal</t>
  </si>
  <si>
    <t>trede</t>
  </si>
  <si>
    <t>wtf</t>
  </si>
  <si>
    <t>FC</t>
  </si>
  <si>
    <t>DIR</t>
  </si>
  <si>
    <t>Overige</t>
  </si>
  <si>
    <t>OP</t>
  </si>
  <si>
    <t>OOP</t>
  </si>
  <si>
    <t>bruto loon</t>
  </si>
  <si>
    <t>Totaal</t>
  </si>
  <si>
    <t>eigen bijdrage</t>
  </si>
  <si>
    <t>…..</t>
  </si>
  <si>
    <t>Totaal baten</t>
  </si>
  <si>
    <t>Lasten</t>
  </si>
  <si>
    <t>Lonen en salarissen</t>
  </si>
  <si>
    <t>Overige personele lasten</t>
  </si>
  <si>
    <t>subtotaal personele lasten</t>
  </si>
  <si>
    <t>Afschrijvingen</t>
  </si>
  <si>
    <t>Huisvestingslasten</t>
  </si>
  <si>
    <t>Leermiddelen</t>
  </si>
  <si>
    <t>Overige instellingslasten</t>
  </si>
  <si>
    <t>Totale lasten</t>
  </si>
  <si>
    <t>Saldo baten en lasten</t>
  </si>
  <si>
    <t>Fin.baten en lasten</t>
  </si>
  <si>
    <t>Resultaat</t>
  </si>
  <si>
    <t>INVOER LEERLINGGEGEVENS EN BEREKENING RIJKSBATEN</t>
  </si>
  <si>
    <t>bedrag werkdrukvermindering (in basisbekostiging)</t>
  </si>
  <si>
    <t>subtotaal leermiddelen</t>
  </si>
  <si>
    <t>subtotaal overige personele lasten</t>
  </si>
  <si>
    <t>subtotaal huisvestingslasten</t>
  </si>
  <si>
    <t>subtotaal overige instellingslasten</t>
  </si>
  <si>
    <t>verbruiksmateriaal</t>
  </si>
  <si>
    <t>onderwijslicenties</t>
  </si>
  <si>
    <t>culturele vorming</t>
  </si>
  <si>
    <t>bibliotheek</t>
  </si>
  <si>
    <t>dotatie onderhoudsvoorziening</t>
  </si>
  <si>
    <t>huur/medegebruik</t>
  </si>
  <si>
    <t>contractonderhoud</t>
  </si>
  <si>
    <t>klein onderhoud</t>
  </si>
  <si>
    <t>gas/water/licht</t>
  </si>
  <si>
    <t>heffingen</t>
  </si>
  <si>
    <t>tuinonderhoud</t>
  </si>
  <si>
    <t>schoonmaak</t>
  </si>
  <si>
    <t>beveiliging</t>
  </si>
  <si>
    <t>vuilafvoer</t>
  </si>
  <si>
    <t>dotatie voorziening jubilea</t>
  </si>
  <si>
    <t>dotatie voorziening duurz.inzetbaarheid</t>
  </si>
  <si>
    <t>dotatie voorziening…...</t>
  </si>
  <si>
    <t>transitievergoedingen</t>
  </si>
  <si>
    <t>professionalisering</t>
  </si>
  <si>
    <t>wervingskosten</t>
  </si>
  <si>
    <t>kosten inleen personeel</t>
  </si>
  <si>
    <t>kosten vrijwilligers</t>
  </si>
  <si>
    <t>verzuimbeheersing</t>
  </si>
  <si>
    <t>juridische kosten</t>
  </si>
  <si>
    <t>lief en leed</t>
  </si>
  <si>
    <t>WKR</t>
  </si>
  <si>
    <t>verzekeringen</t>
  </si>
  <si>
    <t>administratiekantoor</t>
  </si>
  <si>
    <t>accountant</t>
  </si>
  <si>
    <t>bankkosten</t>
  </si>
  <si>
    <t>kopieren</t>
  </si>
  <si>
    <t>telefonie</t>
  </si>
  <si>
    <t>website</t>
  </si>
  <si>
    <t>contributies</t>
  </si>
  <si>
    <t>vakliteratuur</t>
  </si>
  <si>
    <t>Totale overige lasten</t>
  </si>
  <si>
    <t>activum</t>
  </si>
  <si>
    <t>jaar van aanschaf</t>
  </si>
  <si>
    <t>maand</t>
  </si>
  <si>
    <t>categorie</t>
  </si>
  <si>
    <t>klassenmeubilair</t>
  </si>
  <si>
    <t>kantoormeubilair</t>
  </si>
  <si>
    <t>touchscreens</t>
  </si>
  <si>
    <t>desktops</t>
  </si>
  <si>
    <t>laptops</t>
  </si>
  <si>
    <t>chromebooks</t>
  </si>
  <si>
    <t>lesmethoden</t>
  </si>
  <si>
    <t>zonnepanelen</t>
  </si>
  <si>
    <t>aantal jaar</t>
  </si>
  <si>
    <t>Activum categorieën</t>
  </si>
  <si>
    <t>20 stoelen</t>
  </si>
  <si>
    <t>levensduur</t>
  </si>
  <si>
    <t>subotaal investeringplannen</t>
  </si>
  <si>
    <t>Het model bestaat uit een aantal werkbladen. Per werkblad wordt toegelicht waarvoor deze dient en welke gegevens dienen te worden ingevuld.</t>
  </si>
  <si>
    <t>geg en rijksbijdr</t>
  </si>
  <si>
    <t>De ingevulde gegevens zijn nodig voor de berekening van de vereenvoudigde bekostiging PO en de overgangsregeling.</t>
  </si>
  <si>
    <t>baten</t>
  </si>
  <si>
    <t>De baten worden automatisch ingevuld.</t>
  </si>
  <si>
    <t>Deze kunt u aanvullen met overige (rijks)baten.</t>
  </si>
  <si>
    <t>loonkosten</t>
  </si>
  <si>
    <t>ov.lasten</t>
  </si>
  <si>
    <t>saltab</t>
  </si>
  <si>
    <t>tab</t>
  </si>
  <si>
    <t>Na ontgrendeling kunt u beveiligde cellen aanpassen. Kennis van Excel en de werking van dit model is dan wel een vereiste.</t>
  </si>
  <si>
    <t>In de toolbox van de PO-Raad is een model beschikbaar voor het berekenen van dit percentage.</t>
  </si>
  <si>
    <t>ultimo</t>
  </si>
  <si>
    <t>Vaste activa</t>
  </si>
  <si>
    <t>1.1 Immateriële vaste activa</t>
  </si>
  <si>
    <t>1.2 Materiële vaste activa</t>
  </si>
  <si>
    <t>1.3 Financiële vaste activa</t>
  </si>
  <si>
    <t>Vlottende activa</t>
  </si>
  <si>
    <t>1.4  Voorraden</t>
  </si>
  <si>
    <t>1.5 Vorderingen</t>
  </si>
  <si>
    <t>1.6 Effecten (&lt; 1jaar)</t>
  </si>
  <si>
    <t xml:space="preserve">1.7 Liquide middelen </t>
  </si>
  <si>
    <t>Activa totaal</t>
  </si>
  <si>
    <t>2.1 Eigen Vermogen</t>
  </si>
  <si>
    <t>Algemene reserve</t>
  </si>
  <si>
    <t>Bestemmingsreserve 1</t>
  </si>
  <si>
    <t>Bestemmingsreserve 2</t>
  </si>
  <si>
    <t>Bestemmingsreserve 3</t>
  </si>
  <si>
    <t>2.2 Voorzieningen</t>
  </si>
  <si>
    <t>Voorziening groot onderhoud</t>
  </si>
  <si>
    <t>Voorziening jubilea</t>
  </si>
  <si>
    <t>Overige voorzieningen</t>
  </si>
  <si>
    <t>2.3 Langlopende schulden</t>
  </si>
  <si>
    <t>Kredietinstellingen</t>
  </si>
  <si>
    <t>Overige langlopende schulden</t>
  </si>
  <si>
    <t>2.4 Kortlopende schulden</t>
  </si>
  <si>
    <t>Crediteuren</t>
  </si>
  <si>
    <t>Ministerie van OCW</t>
  </si>
  <si>
    <t>Belastingen en premies sociale verzekeringen</t>
  </si>
  <si>
    <t>Schulden terzake pensioenen</t>
  </si>
  <si>
    <t>Overige kortlopende schulden</t>
  </si>
  <si>
    <t>Overlopende passiva</t>
  </si>
  <si>
    <t>Passiva totaal</t>
  </si>
  <si>
    <t>kosten toezichthouders</t>
  </si>
  <si>
    <t>OVERIGE LASTEN</t>
  </si>
  <si>
    <t>Overgangsregeling</t>
  </si>
  <si>
    <t>instellingscode (vh Brin)</t>
  </si>
  <si>
    <t>Afschrijvingen bestaande activa (ontlenen aan de financiele administratie):</t>
  </si>
  <si>
    <t>investering</t>
  </si>
  <si>
    <t>Saldo liquide middelen 31 dec t-1</t>
  </si>
  <si>
    <t>Kasstroom uit operationele activiteiten</t>
  </si>
  <si>
    <t>Mutaties voorzieningen</t>
  </si>
  <si>
    <t>totaal</t>
  </si>
  <si>
    <t>Kasstroom uit investeringsactiviteiten</t>
  </si>
  <si>
    <t xml:space="preserve">totaal </t>
  </si>
  <si>
    <t>Kasstroom uit financieringsactiviteiten</t>
  </si>
  <si>
    <t>Mutatie Liquide middelen</t>
  </si>
  <si>
    <t>Eindsaldo liquide middelen</t>
  </si>
  <si>
    <t>ratio liquiditeit (vlottende activa / kortlopende schulden)</t>
  </si>
  <si>
    <t>MEERJAREN INVESTERINGSPLAN EN DAARUIT RESULTERENDE AFSCHRIJVINGEN</t>
  </si>
  <si>
    <t>engels</t>
  </si>
  <si>
    <t>DOTATIE EN ONTTREKKING ONDERHOUDSVOORZIENING</t>
  </si>
  <si>
    <t>stand voorziening groot onderhoud 31/12</t>
  </si>
  <si>
    <t>Stand voorziening groot onderhoud 1/1</t>
  </si>
  <si>
    <t>onttrekkingen (-/-)</t>
  </si>
  <si>
    <t>dotatie (+/+)</t>
  </si>
  <si>
    <t>Opmerkingen:</t>
  </si>
  <si>
    <t>Onderhoud dat wordt geactiveerd, dient als investering te worden opgevoerd in werkblad mj investeringen (blijft buiten de voorziening groot onderhoud).</t>
  </si>
  <si>
    <t xml:space="preserve">De basis voor hetgeen hier kan worden ingevuld is een actueel meerjarenonderhoudplan. Hieruit volgt welke onttrekkingen worden voorzien en welke dotatie nodig is. </t>
  </si>
  <si>
    <t>Kosten egalisatie is niet toegestaan (RJ); de voorziening dient te worden opgebouwd per onderhoudscomponent.</t>
  </si>
  <si>
    <t>Investeringen</t>
  </si>
  <si>
    <t>Voorbeeldschool</t>
  </si>
  <si>
    <t>Investeringen materiële vaste activa -/-</t>
  </si>
  <si>
    <t>Desinvesteringen materiële vaste activa +/+</t>
  </si>
  <si>
    <t>Investeringen immateriële vaste activa -/-</t>
  </si>
  <si>
    <t>Desinvesteringen immateriële vaste activa +/+</t>
  </si>
  <si>
    <t>Investeringen financiële vaste activa -/-</t>
  </si>
  <si>
    <t>Desinvesteringen financiële vaste activa +/+</t>
  </si>
  <si>
    <r>
      <t xml:space="preserve">Het model is beveiligd met een wachtwoord: </t>
    </r>
    <r>
      <rPr>
        <b/>
        <sz val="10"/>
        <color rgb="FFFF0000"/>
        <rFont val="Calibri"/>
        <family val="2"/>
        <scheme val="minor"/>
      </rPr>
      <t>poraad</t>
    </r>
  </si>
  <si>
    <t>meerjaren investeringen en afschrijvingen</t>
  </si>
  <si>
    <t>meerjaren onderhoud</t>
  </si>
  <si>
    <t xml:space="preserve">https://www.poraad.nl/nieuws-en-achtergronden/wijzigingen-in-verwerken-voorziening-groot-onderhoud-in-de-jaarcijfers </t>
  </si>
  <si>
    <t>kasgeldprognose</t>
  </si>
  <si>
    <t>In dit werkblad kunt u uw onttrekkingen en dotaties aan de onderhoudsvoorziening invoeren. Deze ontleent u aan uw meerjaren onderhoudsplan.</t>
  </si>
  <si>
    <t>In dit werkblad worden alle gegeven geaggregeerd tot een kasgeld (liquiditeitsprognose). Investeringen en desinvesteringen van immateriële en financiële activa, dienen hier nog te worden ingevoerd.</t>
  </si>
  <si>
    <t>Voor de jaren 2024-2027 dient in kolom E rekening te worden gehouden met een hogere trede (mits al in de hoogste trede) ten opzicht van het eerste begrotingsjaar 2023.</t>
  </si>
  <si>
    <t>Dit tabblad werkt met een gemiddelde opslag voor werkgeverslasten. Dit kunt u invoeren in het werkblad saltab, cel C1.</t>
  </si>
  <si>
    <t>Aanvullende bekostiging</t>
  </si>
  <si>
    <t>Totaal afschrijvingen</t>
  </si>
  <si>
    <t xml:space="preserve">KASGELDPROGNOSE </t>
  </si>
  <si>
    <t xml:space="preserve">Mutaties werkkapitaal </t>
  </si>
  <si>
    <t>MEERJARENBEGROTING (EXPLOITATIE &amp; BALANS)</t>
  </si>
  <si>
    <t>incl. werkgevers-
lasten</t>
  </si>
  <si>
    <t>functie 
categorie</t>
  </si>
  <si>
    <t>verlof uren oudere wn</t>
  </si>
  <si>
    <t>Overige bekostiging / OCW-subsidies</t>
  </si>
  <si>
    <t>EJV*</t>
  </si>
  <si>
    <t>meerjarenbegroting</t>
  </si>
  <si>
    <t>*</t>
  </si>
  <si>
    <t>eindejaarsverwachting voor het lopende kalenderjaar</t>
  </si>
  <si>
    <t xml:space="preserve">Voorziening duurzame inzetbaarheid </t>
  </si>
  <si>
    <t>Voorziening ind.professionaliseringsbudget</t>
  </si>
  <si>
    <t>Voorziening werkeloosheidskosten</t>
  </si>
  <si>
    <t>jan</t>
  </si>
  <si>
    <t>feb</t>
  </si>
  <si>
    <t>mrt</t>
  </si>
  <si>
    <t>apr</t>
  </si>
  <si>
    <t>mei</t>
  </si>
  <si>
    <t>juni</t>
  </si>
  <si>
    <t>juli</t>
  </si>
  <si>
    <t>aug</t>
  </si>
  <si>
    <t>sept</t>
  </si>
  <si>
    <t>okt</t>
  </si>
  <si>
    <t>nov</t>
  </si>
  <si>
    <t>dec</t>
  </si>
  <si>
    <t>personele bezetting per maand</t>
  </si>
  <si>
    <t>Indien de wtf gedurende het jaar wijzigt, de medewerker invoeren op een nieuwe regel.</t>
  </si>
  <si>
    <t>% wg lasten invoeren in werkblad saltab. Indien ERD Vf, dan ook inzet vervangers begroten.</t>
  </si>
  <si>
    <t xml:space="preserve"> gemid. fte aug-dec</t>
  </si>
  <si>
    <t xml:space="preserve"> gemid. fte jan-jul</t>
  </si>
  <si>
    <t>wtf jan-juli</t>
  </si>
  <si>
    <t>wtf aug-dec</t>
  </si>
  <si>
    <t>bruto loon jan-juli</t>
  </si>
  <si>
    <t>bruto loon aug-dec</t>
  </si>
  <si>
    <t>Indien de medewerker niet het hele kalenderjaar in dienst is, dan de bezetting per maand aanpassen.</t>
  </si>
  <si>
    <t>In de licht grijze cellen kunt u gegevens invoeren.</t>
  </si>
  <si>
    <t>De witte en gekleurde cellen worden automatisch gevuld.</t>
  </si>
  <si>
    <t xml:space="preserve">Hier kunt u op persoonsniveau de loonkosten berekenen. </t>
  </si>
  <si>
    <t xml:space="preserve">Binnen ieder jaarblok wordt rekening gehouden met een tredeverhoging per 1 augustus tenzij een medewerker al in de hoogste trede zit. </t>
  </si>
  <si>
    <t>Deze kunt u derhalve daar invoeren/aanpassen zodat dit aansluit bij de afspraken binnen uw schoolbestuur.</t>
  </si>
  <si>
    <t>MJB en balans</t>
  </si>
  <si>
    <t>In dit werkblad worden alle gegevens geaggregeerd tot een meerjarenbegroting en balans op hoofdlijnen.</t>
  </si>
  <si>
    <t>De balans wordt zoveel mogelijk automatisch aangemaakt. Wel is het nodig een beginbalans in te voeren. Van een aantal balansposten wordt aangenomen dat deze ongewijzigd zijn. Deze waardes (grijze cellen) kunt u overschrijven waarbij u erop dient te letten dat de balans in evenwicht blijft.</t>
  </si>
  <si>
    <t>NPO Arbeidsmarkttoelage</t>
  </si>
  <si>
    <t>Op de rijen 47 en 48 vult u de bedragen in die u ontleent aan het meest actuele herverdeeleffectenmodel van het Ministerie van OCW.</t>
  </si>
  <si>
    <t>In dit werkblad kunnen de investeringsplannen worden opgevoerd. De verschillende activa categorieën met bij behorende levensduur worden "opgehaald" in het werkblad tab, vanaf regel 84.</t>
  </si>
  <si>
    <t>In dit werkblad kunt u overige lasten invoeren.</t>
  </si>
  <si>
    <t>INFORMATIE BEGROTINGSMODEL SCHOOL SO</t>
  </si>
  <si>
    <t>Gegevens</t>
  </si>
  <si>
    <t>Aantal leerlingen SO categorie 1 (totaal)</t>
  </si>
  <si>
    <t>Aantal leerlingen SO categorie 2 (totaal)</t>
  </si>
  <si>
    <t>Aantal leerlingen SO categorie 3 (totaal)</t>
  </si>
  <si>
    <t>Totaal aantal leerlingen SO</t>
  </si>
  <si>
    <t>Aantal leerlingen VSO categorie 1 (totaal)</t>
  </si>
  <si>
    <t>Aantal leerlingen VSO categorie 2 (totaal)</t>
  </si>
  <si>
    <t>Aantal leerlingen VSO categorie 3 (totaal)</t>
  </si>
  <si>
    <t>Aantal leerlingen VSO</t>
  </si>
  <si>
    <t>Aantal CUMI-leerlingen</t>
  </si>
  <si>
    <t>Aantal brancardliften</t>
  </si>
  <si>
    <t xml:space="preserve">waarvan baden met beweegbare bodem </t>
  </si>
  <si>
    <t>Bedrag per leerling SO</t>
  </si>
  <si>
    <t>Bedrag per leerling VSO</t>
  </si>
  <si>
    <t>Bedrag per SO-afdeling</t>
  </si>
  <si>
    <t>Bedrag per VSO-afdeling</t>
  </si>
  <si>
    <t>Liften en baden</t>
  </si>
  <si>
    <t>Ondersteuningsmiddelen SO</t>
  </si>
  <si>
    <t>Ondersteuningsmiddelen VSO</t>
  </si>
  <si>
    <t>Bekostiging meer dan gemiddelde leerlingtoename SO (vanuit SWV)</t>
  </si>
  <si>
    <t>Bekostiging meer dan gemiddelde leerlingtoename VSO (vanuit SWV)</t>
  </si>
  <si>
    <t>GJI/JJI</t>
  </si>
  <si>
    <t>Ondersteuningsbekostiging</t>
  </si>
  <si>
    <t>Leerlingen met EMB</t>
  </si>
  <si>
    <t>VSO-lln met uitstroomprofiel vervolgonderwijs</t>
  </si>
  <si>
    <t>naam (V)SO school (cluster 3 &amp; 4)</t>
  </si>
  <si>
    <r>
      <t xml:space="preserve">Middels dit Excel model kunt u een meerjarenbegroting maken voor </t>
    </r>
    <r>
      <rPr>
        <u/>
        <sz val="10"/>
        <color theme="1"/>
        <rFont val="Calibri"/>
        <family val="2"/>
        <scheme val="minor"/>
      </rPr>
      <t>een enkele school voor (voortgezet) speciaal onderwijs (eenpitter)</t>
    </r>
    <r>
      <rPr>
        <sz val="10"/>
        <color theme="1"/>
        <rFont val="Calibri"/>
        <family val="2"/>
        <scheme val="minor"/>
      </rPr>
      <t>.</t>
    </r>
  </si>
  <si>
    <t>In dit tabblad vult u de naam, de instellingscode, uw leerlingtelling (prognose) en CUMI in (regels 11 t/m 16).</t>
  </si>
  <si>
    <t>https://www.rijksoverheid.nl/documenten/publicaties/2022/03/31/herverdeeleffectenmodel-en-totstandkoming-bedragen-voor-de-vereenvoudiging-bekostiging-po</t>
  </si>
  <si>
    <r>
      <t xml:space="preserve">In dit werkblad staat het ingevoerde % werkgeverslasten (werekblad saltab) en de meest actuele </t>
    </r>
    <r>
      <rPr>
        <sz val="10"/>
        <color rgb="FFFF0000"/>
        <rFont val="Calibri"/>
        <family val="2"/>
        <scheme val="minor"/>
      </rPr>
      <t>salaristabel (cao 2022-2023)</t>
    </r>
    <r>
      <rPr>
        <sz val="10"/>
        <color theme="1"/>
        <rFont val="Calibri"/>
        <family val="2"/>
        <scheme val="minor"/>
      </rPr>
      <t>.</t>
    </r>
  </si>
  <si>
    <t>1-7-2022 (cao 2022-2023)</t>
  </si>
  <si>
    <t>a</t>
  </si>
  <si>
    <t>b</t>
  </si>
  <si>
    <t>c</t>
  </si>
  <si>
    <t>d</t>
  </si>
  <si>
    <t>tredes</t>
  </si>
  <si>
    <t>LB</t>
  </si>
  <si>
    <t>LC</t>
  </si>
  <si>
    <t>LD</t>
  </si>
  <si>
    <t>LE</t>
  </si>
  <si>
    <t>-</t>
  </si>
  <si>
    <t>bedrag per hydrotherapiebad</t>
  </si>
  <si>
    <t>bedrag per m3 hydrotherapiebad</t>
  </si>
  <si>
    <t>bedrag per watergewenningsbad</t>
  </si>
  <si>
    <t>bedrag per m3 watergewenningsbad</t>
  </si>
  <si>
    <t>bedrag per beweegbare bodem</t>
  </si>
  <si>
    <t>bedrag per m3 beweegbare bodem</t>
  </si>
  <si>
    <t>Aantal hydrotherapiebaden</t>
  </si>
  <si>
    <t>Totale inhoud hydrotherapiebaden in m3</t>
  </si>
  <si>
    <t>Aantal watergewenningsbaden</t>
  </si>
  <si>
    <t>Totale inhoud watergewenningsbaden in m3</t>
  </si>
  <si>
    <t>Totale inhoud beweegbare bodembaden in m3</t>
  </si>
  <si>
    <t>bedrag lichte ondersteuning  per leerling BAS</t>
  </si>
  <si>
    <t>ondersteuningsbedrag per leerling SO cat. 1</t>
  </si>
  <si>
    <t>ondersteuningsbedrag per leerling SO cat. 2</t>
  </si>
  <si>
    <t>ondersteuningsbedrag per leerling SO cat. 3</t>
  </si>
  <si>
    <t>bedrag regionale ondersteuning  per leerling VO</t>
  </si>
  <si>
    <t>bedrag ondersteuning LWOO/PRO</t>
  </si>
  <si>
    <t>ondersteuningsbedrag per leerling VSO cat. 1</t>
  </si>
  <si>
    <t>ondersteuningsbedrag per leerling VSO cat. 2</t>
  </si>
  <si>
    <t>ondersteuningsbedrag per leerling VSO cat. 3</t>
  </si>
  <si>
    <t>Regeling bekostiging VO scholen</t>
  </si>
  <si>
    <t xml:space="preserve">Bron: OCW. Indicatieve bedragen voor 2023 incl. prijsbijstelling 2023 </t>
  </si>
  <si>
    <t>De bedragen voor zware ondersteuning swv-en zijn nog onzeker. De definitieve bedragen kunnen op dit moment nog niet worden berekend.</t>
  </si>
  <si>
    <t>Het bedrag voor professionalisering en begeleiding starters en schoolleiders is € 55,59 in 2023 (jan.-juli 2023) Er moet nog besluitvorming plaatsvinden over hoe deze middelen na juli 2023 worden ingezet. Ze blijven echter wel behouden voor de sector. Daarom is in dit model het jaarbedrag opgenomen.</t>
  </si>
  <si>
    <t xml:space="preserve">In dit werkblad staan de indicatieve bekostigingsbedragen voor 2023 (gebaseerd op de def.regeling bekostiging personeel 2022-2023 en de </t>
  </si>
  <si>
    <t xml:space="preserve">materiele instandhouding 2022 plus prijsbijstelling 2023) en de activum categorieën (van uw bestuur) </t>
  </si>
  <si>
    <t>Loonbijstelling 2023 ivm cao 22-23: 1,44% lumpsum</t>
  </si>
  <si>
    <t>versie 5 oktober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</si>
</sst>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_-&quot;€&quot;\ * #,##0.00_-;_-&quot;€&quot;\ * #,##0.00\-;_-&quot;€&quot;\ * &quot;-&quot;??_-;_-@_-"/>
    <numFmt numFmtId="165" formatCode="[$-413]d/mmm/yy;@"/>
    <numFmt numFmtId="166" formatCode="_ &quot;€&quot;\ * #,##0_ ;_ &quot;€&quot;\ * \-#,##0_ ;_ &quot;€&quot;\ * &quot;-&quot;??_ ;_ @_ "/>
    <numFmt numFmtId="167" formatCode="d\ mmmm\ yyyy"/>
    <numFmt numFmtId="168" formatCode="0.0000"/>
    <numFmt numFmtId="169" formatCode="_-&quot;fl&quot;\ * #,##0.00_-;_-&quot;fl&quot;\ * #,##0.00\-;_-&quot;fl&quot;\ * &quot;-&quot;??_-;_-@_-"/>
    <numFmt numFmtId="170" formatCode="#,##0_ ;\-#,##0\ "/>
  </numFmts>
  <fonts count="54" x14ac:knownFonts="1">
    <font>
      <sz val="11"/>
      <color theme="1"/>
      <name val="Calibri"/>
      <family val="2"/>
      <scheme val="minor"/>
    </font>
    <font>
      <sz val="11"/>
      <color theme="1"/>
      <name val="Calibri"/>
      <family val="2"/>
      <scheme val="minor"/>
    </font>
    <font>
      <sz val="10"/>
      <name val="Calibri"/>
      <family val="2"/>
    </font>
    <font>
      <sz val="10"/>
      <color theme="1"/>
      <name val="Calibri"/>
      <family val="2"/>
      <scheme val="minor"/>
    </font>
    <font>
      <b/>
      <sz val="10"/>
      <color theme="1"/>
      <name val="Calibri"/>
      <family val="2"/>
      <scheme val="minor"/>
    </font>
    <font>
      <sz val="10"/>
      <color rgb="FFFF0000"/>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0"/>
      <color rgb="FFC00000"/>
      <name val="Calibri"/>
      <family val="2"/>
      <scheme val="minor"/>
    </font>
    <font>
      <i/>
      <sz val="10"/>
      <color theme="1" tint="0.249977111117893"/>
      <name val="Calibri"/>
      <family val="2"/>
      <scheme val="minor"/>
    </font>
    <font>
      <sz val="10"/>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u/>
      <sz val="10"/>
      <color theme="8" tint="-0.249977111117893"/>
      <name val="Calibri"/>
      <family val="2"/>
      <scheme val="minor"/>
    </font>
    <font>
      <sz val="10"/>
      <color theme="8" tint="-0.249977111117893"/>
      <name val="Calibri"/>
      <family val="2"/>
      <scheme val="minor"/>
    </font>
    <font>
      <u/>
      <sz val="10"/>
      <color theme="10"/>
      <name val="Calibri"/>
      <family val="2"/>
      <scheme val="minor"/>
    </font>
    <font>
      <sz val="8.5"/>
      <color theme="1"/>
      <name val="Verdana"/>
      <family val="2"/>
    </font>
    <font>
      <sz val="8"/>
      <name val="Calibri"/>
      <family val="2"/>
      <scheme val="minor"/>
    </font>
    <font>
      <b/>
      <sz val="9"/>
      <color indexed="81"/>
      <name val="Tahoma"/>
      <family val="2"/>
    </font>
    <font>
      <b/>
      <sz val="10"/>
      <color rgb="FFC00000"/>
      <name val="Calibri"/>
      <family val="2"/>
    </font>
    <font>
      <b/>
      <sz val="10"/>
      <color indexed="8"/>
      <name val="Calibri"/>
      <family val="2"/>
    </font>
    <font>
      <b/>
      <sz val="10"/>
      <name val="Calibri"/>
      <family val="2"/>
    </font>
    <font>
      <b/>
      <sz val="10"/>
      <color rgb="FFFF0000"/>
      <name val="Calibri"/>
      <family val="2"/>
      <scheme val="minor"/>
    </font>
    <font>
      <b/>
      <sz val="10"/>
      <color theme="1" tint="0.34998626667073579"/>
      <name val="Calibri"/>
      <family val="2"/>
    </font>
    <font>
      <i/>
      <sz val="10"/>
      <color theme="1"/>
      <name val="Calibri"/>
      <family val="2"/>
    </font>
    <font>
      <sz val="10"/>
      <color theme="1"/>
      <name val="Calibri"/>
      <family val="2"/>
    </font>
    <font>
      <b/>
      <sz val="10"/>
      <color theme="1"/>
      <name val="Calibri"/>
      <family val="2"/>
    </font>
    <font>
      <b/>
      <sz val="12"/>
      <name val="Calibri"/>
      <family val="2"/>
      <scheme val="minor"/>
    </font>
    <font>
      <b/>
      <i/>
      <sz val="10"/>
      <name val="Calibri"/>
      <family val="2"/>
      <scheme val="minor"/>
    </font>
    <font>
      <b/>
      <sz val="10"/>
      <name val="Calibri"/>
      <family val="2"/>
      <scheme val="minor"/>
    </font>
    <font>
      <sz val="10"/>
      <color theme="4"/>
      <name val="Calibri"/>
      <family val="2"/>
      <scheme val="minor"/>
    </font>
    <font>
      <sz val="10"/>
      <name val="Arial"/>
      <family val="2"/>
    </font>
    <font>
      <u/>
      <sz val="10"/>
      <color indexed="12"/>
      <name val="Arial"/>
      <family val="2"/>
    </font>
    <font>
      <sz val="10"/>
      <color rgb="FFC00000"/>
      <name val="Calibri"/>
      <family val="2"/>
    </font>
    <font>
      <i/>
      <sz val="10"/>
      <color theme="1" tint="0.34998626667073579"/>
      <name val="Calibri"/>
      <family val="2"/>
    </font>
    <font>
      <i/>
      <sz val="10"/>
      <name val="Calibri"/>
      <family val="2"/>
      <scheme val="minor"/>
    </font>
    <font>
      <u/>
      <sz val="10"/>
      <color theme="1"/>
      <name val="Calibri"/>
      <family val="2"/>
      <scheme val="minor"/>
    </font>
    <font>
      <sz val="12"/>
      <color rgb="FFC00000"/>
      <name val="Calibri"/>
      <family val="2"/>
      <scheme val="minor"/>
    </font>
    <font>
      <i/>
      <sz val="10"/>
      <color theme="1" tint="0.34998626667073579"/>
      <name val="Calibri"/>
      <family val="2"/>
      <scheme val="minor"/>
    </font>
    <font>
      <b/>
      <sz val="10"/>
      <color rgb="FF002060"/>
      <name val="Calibri"/>
      <family val="2"/>
      <scheme val="minor"/>
    </font>
    <font>
      <sz val="12"/>
      <color theme="1"/>
      <name val="Calibri"/>
      <family val="2"/>
      <scheme val="minor"/>
    </font>
    <font>
      <sz val="12"/>
      <name val="Calibri"/>
      <family val="2"/>
      <scheme val="minor"/>
    </font>
    <font>
      <b/>
      <i/>
      <sz val="10"/>
      <name val="Calibri"/>
      <family val="2"/>
    </font>
    <font>
      <sz val="10"/>
      <color rgb="FF0070C0"/>
      <name val="Calibri"/>
      <family val="2"/>
      <scheme val="minor"/>
    </font>
    <font>
      <sz val="10"/>
      <color theme="0" tint="-0.14999847407452621"/>
      <name val="Calibri"/>
      <family val="2"/>
      <scheme val="minor"/>
    </font>
    <font>
      <b/>
      <i/>
      <sz val="10"/>
      <color theme="0" tint="-0.14999847407452621"/>
      <name val="Calibri"/>
      <family val="2"/>
      <scheme val="minor"/>
    </font>
    <font>
      <sz val="10"/>
      <color rgb="FF002060"/>
      <name val="Calibri"/>
      <family val="2"/>
    </font>
    <font>
      <sz val="10"/>
      <color theme="0"/>
      <name val="Calibri"/>
      <family val="2"/>
      <scheme val="minor"/>
    </font>
    <font>
      <b/>
      <i/>
      <sz val="12"/>
      <color rgb="FF0070C0"/>
      <name val="Calibri"/>
      <family val="2"/>
      <scheme val="minor"/>
    </font>
    <font>
      <b/>
      <i/>
      <sz val="10"/>
      <color rgb="FF0070C0"/>
      <name val="Calibri"/>
      <family val="2"/>
      <scheme val="minor"/>
    </font>
    <font>
      <sz val="10"/>
      <color theme="0" tint="-0.249977111117893"/>
      <name val="Calibri"/>
      <family val="2"/>
      <scheme val="minor"/>
    </font>
    <font>
      <i/>
      <sz val="10"/>
      <color rgb="FFC0000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FFFF"/>
      </left>
      <right style="thin">
        <color rgb="FFFFFFFF"/>
      </right>
      <top/>
      <bottom style="thin">
        <color rgb="FFFFFFFF"/>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8" fillId="0" borderId="0"/>
    <xf numFmtId="0" fontId="33" fillId="0" borderId="0"/>
    <xf numFmtId="164" fontId="33" fillId="0" borderId="0" applyFont="0" applyFill="0" applyBorder="0" applyAlignment="0" applyProtection="0"/>
    <xf numFmtId="0" fontId="34" fillId="0" borderId="0" applyNumberFormat="0" applyFill="0" applyBorder="0" applyAlignment="0" applyProtection="0">
      <alignment vertical="top"/>
      <protection locked="0"/>
    </xf>
    <xf numFmtId="9" fontId="33" fillId="0" borderId="0" applyFont="0" applyFill="0" applyBorder="0" applyAlignment="0" applyProtection="0"/>
    <xf numFmtId="164" fontId="33" fillId="0" borderId="0" applyFont="0" applyFill="0" applyBorder="0" applyAlignment="0" applyProtection="0"/>
    <xf numFmtId="0" fontId="33" fillId="0" borderId="0"/>
    <xf numFmtId="169" fontId="33" fillId="0" borderId="0" applyFont="0" applyFill="0" applyBorder="0" applyAlignment="0" applyProtection="0"/>
    <xf numFmtId="0" fontId="33" fillId="0" borderId="0" applyNumberFormat="0" applyFill="0" applyBorder="0" applyAlignment="0" applyProtection="0"/>
    <xf numFmtId="0" fontId="1" fillId="0" borderId="0"/>
  </cellStyleXfs>
  <cellXfs count="271">
    <xf numFmtId="0" fontId="0" fillId="0" borderId="0" xfId="0"/>
    <xf numFmtId="0" fontId="3" fillId="0" borderId="0" xfId="0" applyFont="1"/>
    <xf numFmtId="44" fontId="3" fillId="0" borderId="0" xfId="0" applyNumberFormat="1" applyFont="1"/>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xf>
    <xf numFmtId="0" fontId="5" fillId="0" borderId="0" xfId="0" applyFont="1"/>
    <xf numFmtId="44" fontId="3" fillId="0" borderId="0" xfId="1" applyFont="1" applyFill="1" applyBorder="1" applyProtection="1"/>
    <xf numFmtId="9" fontId="3" fillId="0" borderId="0" xfId="2" applyFont="1" applyAlignment="1" applyProtection="1">
      <alignment horizontal="center"/>
    </xf>
    <xf numFmtId="13" fontId="3" fillId="0" borderId="0" xfId="0" applyNumberFormat="1" applyFont="1"/>
    <xf numFmtId="44" fontId="3" fillId="0" borderId="0" xfId="0" applyNumberFormat="1" applyFont="1" applyAlignment="1">
      <alignment horizontal="center"/>
    </xf>
    <xf numFmtId="0" fontId="5" fillId="0" borderId="0" xfId="0" quotePrefix="1" applyFont="1"/>
    <xf numFmtId="0" fontId="13" fillId="0" borderId="0" xfId="0" applyFont="1"/>
    <xf numFmtId="0" fontId="9" fillId="0" borderId="0" xfId="0" applyFont="1"/>
    <xf numFmtId="44" fontId="9" fillId="0" borderId="0" xfId="0" applyNumberFormat="1" applyFont="1"/>
    <xf numFmtId="44" fontId="5" fillId="0" borderId="0" xfId="0" applyNumberFormat="1" applyFont="1"/>
    <xf numFmtId="43" fontId="3" fillId="0" borderId="0" xfId="4" applyFont="1" applyFill="1" applyBorder="1" applyProtection="1"/>
    <xf numFmtId="0" fontId="11" fillId="0" borderId="0" xfId="0" applyFont="1" applyAlignment="1">
      <alignment horizontal="left"/>
    </xf>
    <xf numFmtId="0" fontId="17" fillId="0" borderId="0" xfId="5" applyFont="1" applyFill="1" applyBorder="1" applyProtection="1"/>
    <xf numFmtId="0" fontId="21"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1" fontId="23" fillId="0" borderId="0" xfId="0" applyNumberFormat="1" applyFont="1" applyAlignment="1">
      <alignment horizontal="left" vertical="center"/>
    </xf>
    <xf numFmtId="0" fontId="11" fillId="0" borderId="0" xfId="0" applyFont="1" applyAlignment="1">
      <alignment horizontal="center"/>
    </xf>
    <xf numFmtId="49" fontId="2" fillId="0" borderId="0" xfId="0" applyNumberFormat="1" applyFont="1" applyAlignment="1">
      <alignment horizontal="left" vertical="center"/>
    </xf>
    <xf numFmtId="3" fontId="2" fillId="0" borderId="0" xfId="0" applyNumberFormat="1" applyFont="1" applyAlignment="1">
      <alignment horizontal="center"/>
    </xf>
    <xf numFmtId="0" fontId="3" fillId="6" borderId="0" xfId="0" applyFont="1" applyFill="1"/>
    <xf numFmtId="166" fontId="4" fillId="4" borderId="2" xfId="0" applyNumberFormat="1" applyFont="1" applyFill="1" applyBorder="1"/>
    <xf numFmtId="0" fontId="11" fillId="0" borderId="0" xfId="0" applyFont="1"/>
    <xf numFmtId="13" fontId="11" fillId="0" borderId="0" xfId="0" applyNumberFormat="1" applyFont="1"/>
    <xf numFmtId="0" fontId="29" fillId="0" borderId="0" xfId="0" applyFont="1" applyAlignment="1">
      <alignment horizontal="left"/>
    </xf>
    <xf numFmtId="0" fontId="11" fillId="0" borderId="0" xfId="0" quotePrefix="1" applyFont="1"/>
    <xf numFmtId="44" fontId="11" fillId="0" borderId="0" xfId="0" applyNumberFormat="1" applyFont="1"/>
    <xf numFmtId="0" fontId="32" fillId="0" borderId="0" xfId="0" applyFont="1"/>
    <xf numFmtId="0" fontId="3" fillId="0" borderId="0" xfId="0" applyFont="1" applyAlignment="1">
      <alignment horizontal="left"/>
    </xf>
    <xf numFmtId="0" fontId="3" fillId="0" borderId="0" xfId="0" applyFont="1" applyAlignment="1">
      <alignment vertical="top" wrapText="1"/>
    </xf>
    <xf numFmtId="0" fontId="3" fillId="0" borderId="0" xfId="0" applyFont="1" applyAlignment="1">
      <alignment wrapText="1"/>
    </xf>
    <xf numFmtId="0" fontId="7" fillId="0" borderId="0" xfId="0" applyFont="1" applyAlignment="1">
      <alignment horizontal="left"/>
    </xf>
    <xf numFmtId="0" fontId="4" fillId="0" borderId="0" xfId="0" applyFont="1" applyAlignment="1">
      <alignment horizontal="left"/>
    </xf>
    <xf numFmtId="0" fontId="39" fillId="0" borderId="0" xfId="0" applyFont="1"/>
    <xf numFmtId="0" fontId="3" fillId="0" borderId="3" xfId="0" applyFont="1" applyBorder="1"/>
    <xf numFmtId="0" fontId="3" fillId="0" borderId="4" xfId="0" applyFont="1" applyBorder="1"/>
    <xf numFmtId="44" fontId="3" fillId="0" borderId="4" xfId="0" applyNumberFormat="1" applyFont="1" applyBorder="1"/>
    <xf numFmtId="0" fontId="3" fillId="0" borderId="5" xfId="0" applyFont="1" applyBorder="1"/>
    <xf numFmtId="0" fontId="3" fillId="0" borderId="6" xfId="0" applyFont="1" applyBorder="1"/>
    <xf numFmtId="0" fontId="3" fillId="0" borderId="7" xfId="0" applyFont="1" applyBorder="1"/>
    <xf numFmtId="0" fontId="10" fillId="0" borderId="0" xfId="0" applyFont="1" applyAlignment="1">
      <alignment horizontal="right"/>
    </xf>
    <xf numFmtId="0" fontId="10" fillId="0" borderId="0" xfId="0" applyFont="1"/>
    <xf numFmtId="0" fontId="10" fillId="0" borderId="0" xfId="0" applyFont="1" applyAlignment="1">
      <alignment horizontal="center"/>
    </xf>
    <xf numFmtId="166" fontId="3" fillId="0" borderId="0" xfId="0" applyNumberFormat="1" applyFont="1" applyAlignment="1">
      <alignment horizontal="center"/>
    </xf>
    <xf numFmtId="166" fontId="8" fillId="0" borderId="0" xfId="0" applyNumberFormat="1" applyFont="1" applyAlignment="1">
      <alignment horizontal="center"/>
    </xf>
    <xf numFmtId="0" fontId="13" fillId="0" borderId="6" xfId="0" applyFont="1" applyBorder="1"/>
    <xf numFmtId="0" fontId="13" fillId="0" borderId="7" xfId="0" applyFont="1" applyBorder="1"/>
    <xf numFmtId="166" fontId="3" fillId="0" borderId="0" xfId="0" applyNumberFormat="1" applyFont="1"/>
    <xf numFmtId="0" fontId="15" fillId="0" borderId="0" xfId="5" applyFont="1" applyFill="1" applyBorder="1" applyAlignment="1" applyProtection="1">
      <alignment horizontal="left" indent="5"/>
    </xf>
    <xf numFmtId="44" fontId="16" fillId="0" borderId="0" xfId="1" applyFont="1" applyFill="1" applyBorder="1" applyProtection="1"/>
    <xf numFmtId="166" fontId="3" fillId="0" borderId="0" xfId="1" applyNumberFormat="1" applyFont="1" applyFill="1" applyBorder="1" applyProtection="1"/>
    <xf numFmtId="166" fontId="3" fillId="0" borderId="0" xfId="1" applyNumberFormat="1" applyFont="1" applyFill="1" applyBorder="1" applyAlignment="1" applyProtection="1">
      <alignment horizontal="left"/>
    </xf>
    <xf numFmtId="9" fontId="3" fillId="0" borderId="0" xfId="2" applyFont="1" applyFill="1" applyBorder="1" applyAlignment="1" applyProtection="1">
      <alignment horizontal="center"/>
    </xf>
    <xf numFmtId="166" fontId="3" fillId="0" borderId="0" xfId="2" applyNumberFormat="1" applyFont="1" applyFill="1" applyBorder="1" applyProtection="1"/>
    <xf numFmtId="166" fontId="3" fillId="0" borderId="0" xfId="2" applyNumberFormat="1" applyFont="1" applyFill="1" applyBorder="1" applyAlignment="1" applyProtection="1">
      <alignment horizontal="center"/>
    </xf>
    <xf numFmtId="166" fontId="12" fillId="0" borderId="0" xfId="1" applyNumberFormat="1" applyFont="1" applyFill="1" applyBorder="1" applyProtection="1"/>
    <xf numFmtId="166" fontId="5" fillId="0" borderId="0" xfId="2" applyNumberFormat="1" applyFont="1" applyFill="1" applyBorder="1" applyProtection="1"/>
    <xf numFmtId="166" fontId="7" fillId="0" borderId="0" xfId="1" applyNumberFormat="1" applyFont="1" applyFill="1" applyBorder="1" applyProtection="1"/>
    <xf numFmtId="166" fontId="8" fillId="0" borderId="0" xfId="1" applyNumberFormat="1" applyFont="1" applyFill="1" applyBorder="1" applyProtection="1"/>
    <xf numFmtId="166" fontId="4" fillId="0" borderId="0" xfId="1" applyNumberFormat="1" applyFont="1" applyFill="1" applyBorder="1" applyProtection="1"/>
    <xf numFmtId="0" fontId="3" fillId="0" borderId="8" xfId="0" applyFont="1" applyBorder="1"/>
    <xf numFmtId="0" fontId="3" fillId="0" borderId="9" xfId="0" applyFont="1" applyBorder="1"/>
    <xf numFmtId="0" fontId="3" fillId="0" borderId="10" xfId="0" applyFont="1" applyBorder="1"/>
    <xf numFmtId="0" fontId="8" fillId="0" borderId="0" xfId="0" applyFont="1"/>
    <xf numFmtId="0" fontId="39" fillId="0" borderId="0" xfId="0" applyFont="1" applyAlignment="1">
      <alignment horizontal="left"/>
    </xf>
    <xf numFmtId="0" fontId="7" fillId="0" borderId="0" xfId="0" applyFont="1"/>
    <xf numFmtId="0" fontId="3" fillId="0" borderId="15" xfId="0" applyFont="1" applyBorder="1"/>
    <xf numFmtId="0" fontId="3" fillId="0" borderId="16" xfId="0" applyFont="1" applyBorder="1"/>
    <xf numFmtId="0" fontId="3" fillId="0" borderId="16" xfId="0" applyFont="1" applyBorder="1" applyAlignment="1">
      <alignment horizontal="center"/>
    </xf>
    <xf numFmtId="0" fontId="3" fillId="0" borderId="17" xfId="0" applyFont="1" applyBorder="1"/>
    <xf numFmtId="0" fontId="3" fillId="0" borderId="18" xfId="0" applyFont="1" applyBorder="1"/>
    <xf numFmtId="0" fontId="3" fillId="0" borderId="19" xfId="0" applyFont="1" applyBorder="1"/>
    <xf numFmtId="13" fontId="3" fillId="0" borderId="0" xfId="0" applyNumberFormat="1" applyFont="1" applyAlignment="1">
      <alignment horizontal="center"/>
    </xf>
    <xf numFmtId="0" fontId="13" fillId="0" borderId="18" xfId="0" applyFont="1" applyBorder="1"/>
    <xf numFmtId="0" fontId="13" fillId="0" borderId="19" xfId="0" applyFont="1" applyBorder="1"/>
    <xf numFmtId="0" fontId="3" fillId="0" borderId="20" xfId="0" applyFont="1" applyBorder="1"/>
    <xf numFmtId="0" fontId="3" fillId="0" borderId="21" xfId="0" applyFont="1" applyBorder="1"/>
    <xf numFmtId="0" fontId="3" fillId="0" borderId="21" xfId="0" applyFont="1" applyBorder="1" applyAlignment="1">
      <alignment horizontal="center"/>
    </xf>
    <xf numFmtId="0" fontId="3" fillId="0" borderId="22" xfId="0" applyFont="1" applyBorder="1"/>
    <xf numFmtId="0" fontId="13" fillId="0" borderId="16" xfId="0" applyFont="1" applyBorder="1"/>
    <xf numFmtId="0" fontId="13" fillId="0" borderId="21" xfId="0" applyFont="1" applyBorder="1"/>
    <xf numFmtId="44" fontId="13" fillId="0" borderId="0" xfId="0" applyNumberFormat="1" applyFont="1"/>
    <xf numFmtId="0" fontId="12" fillId="0" borderId="0" xfId="0" applyFont="1" applyAlignment="1">
      <alignment horizontal="center"/>
    </xf>
    <xf numFmtId="0" fontId="12" fillId="0" borderId="0" xfId="0" applyFont="1"/>
    <xf numFmtId="166" fontId="11" fillId="0" borderId="0" xfId="1" applyNumberFormat="1" applyFont="1" applyFill="1" applyBorder="1" applyAlignment="1">
      <alignment horizontal="center"/>
    </xf>
    <xf numFmtId="0" fontId="31" fillId="0" borderId="0" xfId="0" applyFont="1"/>
    <xf numFmtId="2" fontId="31" fillId="4" borderId="2" xfId="0" applyNumberFormat="1" applyFont="1" applyFill="1" applyBorder="1" applyAlignment="1">
      <alignment horizontal="center"/>
    </xf>
    <xf numFmtId="166" fontId="31" fillId="4" borderId="2" xfId="0" applyNumberFormat="1" applyFont="1" applyFill="1" applyBorder="1"/>
    <xf numFmtId="170" fontId="31" fillId="4" borderId="2" xfId="0" applyNumberFormat="1" applyFont="1" applyFill="1" applyBorder="1"/>
    <xf numFmtId="13" fontId="4" fillId="0" borderId="0" xfId="0" applyNumberFormat="1" applyFont="1" applyAlignment="1">
      <alignment horizontal="left"/>
    </xf>
    <xf numFmtId="0" fontId="42" fillId="0" borderId="0" xfId="0" applyFont="1"/>
    <xf numFmtId="0" fontId="43" fillId="0" borderId="0" xfId="0" applyFont="1"/>
    <xf numFmtId="0" fontId="11" fillId="0" borderId="15" xfId="0" applyFont="1" applyBorder="1"/>
    <xf numFmtId="0" fontId="11" fillId="0" borderId="16" xfId="0" applyFont="1" applyBorder="1"/>
    <xf numFmtId="44" fontId="11" fillId="0" borderId="16" xfId="0" applyNumberFormat="1" applyFont="1" applyBorder="1"/>
    <xf numFmtId="0" fontId="11" fillId="0" borderId="16" xfId="0" applyFont="1" applyBorder="1" applyAlignment="1">
      <alignment horizontal="center"/>
    </xf>
    <xf numFmtId="0" fontId="11" fillId="0" borderId="17" xfId="0" applyFont="1" applyBorder="1"/>
    <xf numFmtId="0" fontId="11" fillId="0" borderId="18" xfId="0" applyFont="1" applyBorder="1"/>
    <xf numFmtId="0" fontId="11" fillId="0" borderId="19" xfId="0" applyFont="1" applyBorder="1"/>
    <xf numFmtId="13" fontId="11" fillId="0" borderId="0" xfId="0" applyNumberFormat="1" applyFont="1" applyAlignment="1">
      <alignment horizontal="center"/>
    </xf>
    <xf numFmtId="166" fontId="30" fillId="0" borderId="0" xfId="1" applyNumberFormat="1" applyFont="1" applyFill="1" applyBorder="1" applyAlignment="1">
      <alignment horizontal="center"/>
    </xf>
    <xf numFmtId="166" fontId="31" fillId="0" borderId="0" xfId="0" applyNumberFormat="1" applyFont="1"/>
    <xf numFmtId="166" fontId="31" fillId="0" borderId="0" xfId="1" applyNumberFormat="1" applyFont="1" applyFill="1" applyBorder="1" applyAlignment="1">
      <alignment horizontal="center"/>
    </xf>
    <xf numFmtId="0" fontId="11" fillId="0" borderId="20" xfId="0" applyFont="1" applyBorder="1"/>
    <xf numFmtId="0" fontId="11" fillId="0" borderId="21" xfId="0" applyFont="1" applyBorder="1"/>
    <xf numFmtId="0" fontId="11" fillId="0" borderId="21" xfId="0" applyFont="1" applyBorder="1" applyAlignment="1">
      <alignment horizontal="center"/>
    </xf>
    <xf numFmtId="0" fontId="11" fillId="0" borderId="22" xfId="0" applyFont="1" applyBorder="1"/>
    <xf numFmtId="13" fontId="40" fillId="0" borderId="0" xfId="0" applyNumberFormat="1" applyFont="1" applyAlignment="1">
      <alignment horizontal="center" vertical="top" wrapText="1"/>
    </xf>
    <xf numFmtId="0" fontId="40" fillId="0" borderId="0" xfId="0" applyFont="1" applyAlignment="1">
      <alignment horizontal="center"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0" xfId="0" applyFont="1" applyAlignment="1">
      <alignment horizontal="center" vertical="top" wrapText="1"/>
    </xf>
    <xf numFmtId="0" fontId="40" fillId="0" borderId="0" xfId="0" applyFont="1" applyAlignment="1">
      <alignment horizontal="left" vertical="top" wrapText="1"/>
    </xf>
    <xf numFmtId="13" fontId="40" fillId="0" borderId="0" xfId="0" applyNumberFormat="1" applyFont="1" applyAlignment="1">
      <alignment horizontal="left" vertical="top" wrapText="1"/>
    </xf>
    <xf numFmtId="0" fontId="11" fillId="0" borderId="16" xfId="0" applyFont="1" applyBorder="1" applyAlignment="1">
      <alignment horizontal="left"/>
    </xf>
    <xf numFmtId="44" fontId="11" fillId="0" borderId="16" xfId="0" applyNumberFormat="1" applyFont="1" applyBorder="1" applyAlignment="1">
      <alignment horizontal="left"/>
    </xf>
    <xf numFmtId="13" fontId="11" fillId="0" borderId="0" xfId="0" applyNumberFormat="1" applyFont="1" applyAlignment="1">
      <alignment horizontal="left"/>
    </xf>
    <xf numFmtId="0" fontId="31" fillId="0" borderId="0" xfId="0" applyFont="1" applyAlignment="1">
      <alignment horizontal="left"/>
    </xf>
    <xf numFmtId="166" fontId="31" fillId="0" borderId="0" xfId="0" applyNumberFormat="1" applyFont="1" applyAlignment="1">
      <alignment horizontal="left"/>
    </xf>
    <xf numFmtId="0" fontId="11" fillId="0" borderId="21" xfId="0" applyFont="1" applyBorder="1" applyAlignment="1">
      <alignment horizontal="left"/>
    </xf>
    <xf numFmtId="0" fontId="0" fillId="0" borderId="0" xfId="0" applyAlignment="1">
      <alignment horizontal="left"/>
    </xf>
    <xf numFmtId="44" fontId="11" fillId="0" borderId="0" xfId="0" applyNumberFormat="1" applyFont="1" applyAlignment="1">
      <alignment horizontal="left"/>
    </xf>
    <xf numFmtId="0" fontId="30" fillId="0" borderId="0" xfId="0" applyFont="1" applyAlignment="1">
      <alignment horizontal="left"/>
    </xf>
    <xf numFmtId="166" fontId="11" fillId="5" borderId="2" xfId="1" applyNumberFormat="1" applyFont="1" applyFill="1" applyBorder="1" applyAlignment="1">
      <alignment horizontal="center"/>
    </xf>
    <xf numFmtId="166" fontId="31" fillId="4" borderId="1" xfId="1" applyNumberFormat="1" applyFont="1" applyFill="1" applyBorder="1" applyAlignment="1">
      <alignment horizontal="center"/>
    </xf>
    <xf numFmtId="166" fontId="30" fillId="0" borderId="1" xfId="1" applyNumberFormat="1" applyFont="1" applyFill="1" applyBorder="1" applyAlignment="1">
      <alignment horizontal="center"/>
    </xf>
    <xf numFmtId="13" fontId="37" fillId="0" borderId="0" xfId="0" applyNumberFormat="1" applyFont="1"/>
    <xf numFmtId="0" fontId="2" fillId="0" borderId="0" xfId="12" applyFont="1" applyAlignment="1">
      <alignment horizontal="left"/>
    </xf>
    <xf numFmtId="166" fontId="11" fillId="0" borderId="0" xfId="1" applyNumberFormat="1" applyFont="1" applyFill="1" applyBorder="1"/>
    <xf numFmtId="0" fontId="14" fillId="0" borderId="0" xfId="5" applyFill="1" applyBorder="1" applyAlignment="1">
      <alignment horizontal="left"/>
    </xf>
    <xf numFmtId="166" fontId="30" fillId="4" borderId="2" xfId="1" applyNumberFormat="1" applyFont="1" applyFill="1" applyBorder="1"/>
    <xf numFmtId="166" fontId="3" fillId="0" borderId="0" xfId="1" applyNumberFormat="1" applyFont="1" applyFill="1" applyBorder="1" applyAlignment="1" applyProtection="1">
      <alignment horizontal="right"/>
    </xf>
    <xf numFmtId="166" fontId="8" fillId="0" borderId="0" xfId="1" applyNumberFormat="1" applyFont="1" applyFill="1" applyBorder="1" applyAlignment="1" applyProtection="1">
      <alignment horizontal="right"/>
    </xf>
    <xf numFmtId="166" fontId="4" fillId="0" borderId="0" xfId="1" applyNumberFormat="1" applyFont="1" applyFill="1" applyBorder="1" applyAlignment="1" applyProtection="1">
      <alignment horizontal="right"/>
    </xf>
    <xf numFmtId="166" fontId="4" fillId="4" borderId="23" xfId="1" applyNumberFormat="1" applyFont="1" applyFill="1" applyBorder="1" applyAlignment="1" applyProtection="1">
      <alignment horizontal="right"/>
    </xf>
    <xf numFmtId="0" fontId="25" fillId="0" borderId="0" xfId="12" applyFont="1"/>
    <xf numFmtId="0" fontId="35" fillId="0" borderId="0" xfId="12" applyFont="1"/>
    <xf numFmtId="0" fontId="2" fillId="0" borderId="0" xfId="12" applyFont="1"/>
    <xf numFmtId="0" fontId="25" fillId="0" borderId="0" xfId="12" applyFont="1" applyAlignment="1">
      <alignment horizontal="left"/>
    </xf>
    <xf numFmtId="166" fontId="3" fillId="0" borderId="0" xfId="4" applyNumberFormat="1" applyFont="1" applyFill="1" applyBorder="1" applyProtection="1"/>
    <xf numFmtId="0" fontId="36" fillId="0" borderId="0" xfId="12" applyFont="1"/>
    <xf numFmtId="0" fontId="44" fillId="0" borderId="0" xfId="12" applyFont="1"/>
    <xf numFmtId="0" fontId="46" fillId="0" borderId="0" xfId="0" applyFont="1"/>
    <xf numFmtId="0" fontId="46" fillId="0" borderId="0" xfId="0" applyFont="1" applyAlignment="1">
      <alignment horizontal="center" vertical="top" wrapText="1"/>
    </xf>
    <xf numFmtId="166" fontId="46" fillId="0" borderId="0" xfId="1" applyNumberFormat="1" applyFont="1"/>
    <xf numFmtId="166" fontId="47" fillId="0" borderId="0" xfId="1" applyNumberFormat="1" applyFont="1"/>
    <xf numFmtId="44" fontId="3" fillId="0" borderId="16" xfId="0" applyNumberFormat="1" applyFont="1" applyBorder="1" applyAlignment="1">
      <alignment horizontal="center"/>
    </xf>
    <xf numFmtId="13" fontId="12" fillId="0" borderId="0" xfId="0" applyNumberFormat="1" applyFont="1" applyAlignment="1">
      <alignment horizontal="center"/>
    </xf>
    <xf numFmtId="166" fontId="31" fillId="0" borderId="0" xfId="0" applyNumberFormat="1" applyFont="1" applyAlignment="1">
      <alignment horizontal="center"/>
    </xf>
    <xf numFmtId="166" fontId="41" fillId="4" borderId="2" xfId="0" applyNumberFormat="1" applyFont="1" applyFill="1" applyBorder="1"/>
    <xf numFmtId="0" fontId="17" fillId="0" borderId="0" xfId="5" applyFont="1" applyFill="1" applyAlignment="1">
      <alignment horizontal="left"/>
    </xf>
    <xf numFmtId="0" fontId="37" fillId="0" borderId="0" xfId="0" applyFont="1"/>
    <xf numFmtId="0" fontId="5" fillId="0" borderId="18" xfId="0" quotePrefix="1" applyFont="1" applyBorder="1"/>
    <xf numFmtId="0" fontId="49" fillId="0" borderId="0" xfId="0" applyFont="1"/>
    <xf numFmtId="0" fontId="50" fillId="0" borderId="0" xfId="0" applyFont="1" applyAlignment="1">
      <alignment horizontal="left"/>
    </xf>
    <xf numFmtId="13" fontId="51" fillId="0" borderId="0" xfId="0" applyNumberFormat="1" applyFont="1" applyAlignment="1">
      <alignment horizontal="left"/>
    </xf>
    <xf numFmtId="0" fontId="52" fillId="0" borderId="0" xfId="0" applyFont="1"/>
    <xf numFmtId="2" fontId="52" fillId="0" borderId="0" xfId="0" applyNumberFormat="1" applyFont="1"/>
    <xf numFmtId="0" fontId="53" fillId="0" borderId="0" xfId="0" applyFont="1"/>
    <xf numFmtId="0" fontId="53" fillId="0" borderId="0" xfId="0" applyFont="1" applyAlignment="1">
      <alignment horizontal="right"/>
    </xf>
    <xf numFmtId="2" fontId="53" fillId="0" borderId="0" xfId="0" applyNumberFormat="1" applyFont="1"/>
    <xf numFmtId="0" fontId="10" fillId="0" borderId="0" xfId="0" applyFont="1" applyAlignment="1">
      <alignment vertical="top"/>
    </xf>
    <xf numFmtId="0" fontId="10" fillId="0" borderId="0" xfId="0" applyFont="1" applyAlignment="1">
      <alignment horizontal="center" vertical="top"/>
    </xf>
    <xf numFmtId="13" fontId="10" fillId="0" borderId="0" xfId="0" applyNumberFormat="1" applyFont="1" applyAlignment="1">
      <alignment horizontal="center" vertical="top"/>
    </xf>
    <xf numFmtId="13" fontId="10" fillId="0" borderId="0" xfId="0" applyNumberFormat="1" applyFont="1" applyAlignment="1">
      <alignment horizontal="center" vertical="top" wrapText="1"/>
    </xf>
    <xf numFmtId="0" fontId="10" fillId="0" borderId="0" xfId="0" applyFont="1" applyAlignment="1">
      <alignment horizontal="center" vertical="top" wrapText="1"/>
    </xf>
    <xf numFmtId="0" fontId="11" fillId="8" borderId="2" xfId="0" applyFont="1" applyFill="1" applyBorder="1" applyAlignment="1" applyProtection="1">
      <alignment horizontal="left"/>
      <protection locked="0"/>
    </xf>
    <xf numFmtId="0" fontId="11" fillId="8" borderId="2" xfId="0" applyFont="1" applyFill="1" applyBorder="1" applyAlignment="1" applyProtection="1">
      <alignment horizontal="center"/>
      <protection locked="0"/>
    </xf>
    <xf numFmtId="168" fontId="11" fillId="8" borderId="2" xfId="0" applyNumberFormat="1" applyFont="1" applyFill="1" applyBorder="1" applyAlignment="1" applyProtection="1">
      <alignment horizontal="center"/>
      <protection locked="0"/>
    </xf>
    <xf numFmtId="168" fontId="11" fillId="8" borderId="14" xfId="0" applyNumberFormat="1" applyFont="1" applyFill="1" applyBorder="1" applyAlignment="1" applyProtection="1">
      <alignment horizontal="center"/>
      <protection locked="0"/>
    </xf>
    <xf numFmtId="1" fontId="11" fillId="8" borderId="2" xfId="1" applyNumberFormat="1" applyFont="1" applyFill="1" applyBorder="1" applyAlignment="1" applyProtection="1">
      <alignment horizontal="center"/>
      <protection locked="0"/>
    </xf>
    <xf numFmtId="1" fontId="11" fillId="8" borderId="14" xfId="1" applyNumberFormat="1" applyFont="1" applyFill="1" applyBorder="1" applyAlignment="1" applyProtection="1">
      <alignment horizontal="center"/>
      <protection locked="0"/>
    </xf>
    <xf numFmtId="0" fontId="3" fillId="0" borderId="0" xfId="0" applyFont="1" applyProtection="1">
      <protection locked="0"/>
    </xf>
    <xf numFmtId="3" fontId="3" fillId="8" borderId="1" xfId="0" applyNumberFormat="1" applyFont="1" applyFill="1" applyBorder="1" applyAlignment="1" applyProtection="1">
      <alignment horizontal="center"/>
      <protection locked="0"/>
    </xf>
    <xf numFmtId="166" fontId="3" fillId="8" borderId="1" xfId="1" applyNumberFormat="1" applyFont="1" applyFill="1" applyBorder="1" applyAlignment="1" applyProtection="1">
      <alignment horizontal="center"/>
      <protection locked="0"/>
    </xf>
    <xf numFmtId="14" fontId="10" fillId="0" borderId="0" xfId="0" applyNumberFormat="1" applyFont="1" applyAlignment="1">
      <alignment horizontal="center"/>
    </xf>
    <xf numFmtId="0" fontId="12" fillId="0" borderId="0" xfId="0" applyFont="1" applyAlignment="1">
      <alignment horizontal="left" indent="2"/>
    </xf>
    <xf numFmtId="166" fontId="4" fillId="0" borderId="0" xfId="0" applyNumberFormat="1" applyFont="1"/>
    <xf numFmtId="44" fontId="8" fillId="0" borderId="0" xfId="0" applyNumberFormat="1" applyFont="1"/>
    <xf numFmtId="0" fontId="5" fillId="0" borderId="6" xfId="0" applyFont="1" applyBorder="1"/>
    <xf numFmtId="0" fontId="5" fillId="0" borderId="7" xfId="0" applyFont="1" applyBorder="1"/>
    <xf numFmtId="0" fontId="4" fillId="0" borderId="6" xfId="0" applyFont="1" applyBorder="1"/>
    <xf numFmtId="0" fontId="4" fillId="0" borderId="7" xfId="0" applyFont="1" applyBorder="1"/>
    <xf numFmtId="166" fontId="3" fillId="8" borderId="2" xfId="1" applyNumberFormat="1" applyFont="1" applyFill="1" applyBorder="1" applyProtection="1">
      <protection locked="0"/>
    </xf>
    <xf numFmtId="166" fontId="3" fillId="8" borderId="2" xfId="1" applyNumberFormat="1" applyFont="1" applyFill="1" applyBorder="1" applyAlignment="1" applyProtection="1">
      <alignment horizontal="right"/>
      <protection locked="0"/>
    </xf>
    <xf numFmtId="166" fontId="3" fillId="8" borderId="14" xfId="1" applyNumberFormat="1" applyFont="1" applyFill="1" applyBorder="1" applyAlignment="1" applyProtection="1">
      <alignment horizontal="right"/>
      <protection locked="0"/>
    </xf>
    <xf numFmtId="166" fontId="3" fillId="8" borderId="13" xfId="1" applyNumberFormat="1" applyFont="1" applyFill="1" applyBorder="1" applyAlignment="1" applyProtection="1">
      <alignment horizontal="right"/>
      <protection locked="0"/>
    </xf>
    <xf numFmtId="0" fontId="3" fillId="8" borderId="0" xfId="0" applyFont="1" applyFill="1" applyProtection="1">
      <protection locked="0"/>
    </xf>
    <xf numFmtId="0" fontId="3" fillId="8" borderId="2" xfId="0" applyFont="1" applyFill="1" applyBorder="1" applyProtection="1">
      <protection locked="0"/>
    </xf>
    <xf numFmtId="0" fontId="3" fillId="8" borderId="14" xfId="0" applyFont="1" applyFill="1" applyBorder="1" applyProtection="1">
      <protection locked="0"/>
    </xf>
    <xf numFmtId="0" fontId="8" fillId="6" borderId="0" xfId="0" applyFont="1" applyFill="1"/>
    <xf numFmtId="0" fontId="40" fillId="0" borderId="0" xfId="0" applyFont="1" applyAlignment="1">
      <alignment horizontal="right"/>
    </xf>
    <xf numFmtId="0" fontId="40" fillId="0" borderId="0" xfId="0" applyFont="1"/>
    <xf numFmtId="0" fontId="40" fillId="0" borderId="0" xfId="0" applyFont="1" applyAlignment="1">
      <alignment horizontal="center"/>
    </xf>
    <xf numFmtId="166" fontId="8" fillId="0" borderId="0" xfId="1" applyNumberFormat="1" applyFont="1" applyFill="1" applyAlignment="1" applyProtection="1">
      <alignment horizontal="center"/>
    </xf>
    <xf numFmtId="166" fontId="3" fillId="0" borderId="0" xfId="1" applyNumberFormat="1" applyFont="1" applyFill="1" applyAlignment="1" applyProtection="1">
      <alignment horizontal="center"/>
    </xf>
    <xf numFmtId="166" fontId="3" fillId="0" borderId="0" xfId="1" applyNumberFormat="1" applyFont="1" applyFill="1" applyProtection="1"/>
    <xf numFmtId="166" fontId="4" fillId="4" borderId="2" xfId="1" applyNumberFormat="1" applyFont="1" applyFill="1" applyBorder="1" applyProtection="1"/>
    <xf numFmtId="166" fontId="3" fillId="8" borderId="1" xfId="1" applyNumberFormat="1" applyFont="1" applyFill="1" applyBorder="1" applyAlignment="1" applyProtection="1">
      <alignment horizontal="right"/>
      <protection locked="0"/>
    </xf>
    <xf numFmtId="1" fontId="11" fillId="0" borderId="0" xfId="1" applyNumberFormat="1" applyFont="1" applyFill="1" applyBorder="1" applyAlignment="1">
      <alignment horizontal="center"/>
    </xf>
    <xf numFmtId="0" fontId="11" fillId="8" borderId="0" xfId="0" applyFont="1" applyFill="1"/>
    <xf numFmtId="166" fontId="30" fillId="8" borderId="2" xfId="1" applyNumberFormat="1" applyFont="1" applyFill="1" applyBorder="1" applyProtection="1">
      <protection locked="0"/>
    </xf>
    <xf numFmtId="166" fontId="11" fillId="8" borderId="2" xfId="1" applyNumberFormat="1" applyFont="1" applyFill="1" applyBorder="1" applyProtection="1">
      <protection locked="0"/>
    </xf>
    <xf numFmtId="166" fontId="11" fillId="8" borderId="2" xfId="1" applyNumberFormat="1" applyFont="1" applyFill="1" applyBorder="1" applyAlignment="1" applyProtection="1">
      <alignment horizontal="center"/>
      <protection locked="0"/>
    </xf>
    <xf numFmtId="166" fontId="3" fillId="8" borderId="2" xfId="0" applyNumberFormat="1" applyFont="1" applyFill="1" applyBorder="1" applyAlignment="1" applyProtection="1">
      <alignment horizontal="center"/>
      <protection locked="0"/>
    </xf>
    <xf numFmtId="0" fontId="26" fillId="0" borderId="0" xfId="0" applyFont="1"/>
    <xf numFmtId="0" fontId="27" fillId="0" borderId="0" xfId="0" applyFont="1"/>
    <xf numFmtId="0" fontId="28" fillId="0" borderId="0" xfId="0" applyFont="1" applyAlignment="1">
      <alignment horizontal="left"/>
    </xf>
    <xf numFmtId="166" fontId="4" fillId="4" borderId="2" xfId="0" applyNumberFormat="1" applyFont="1" applyFill="1" applyBorder="1" applyAlignment="1">
      <alignment horizontal="center"/>
    </xf>
    <xf numFmtId="0" fontId="2" fillId="0" borderId="0" xfId="0" applyFont="1"/>
    <xf numFmtId="0" fontId="28" fillId="0" borderId="0" xfId="0" applyFont="1"/>
    <xf numFmtId="0" fontId="27" fillId="6" borderId="0" xfId="0" applyFont="1" applyFill="1"/>
    <xf numFmtId="0" fontId="2" fillId="6" borderId="2" xfId="0" applyFont="1" applyFill="1" applyBorder="1"/>
    <xf numFmtId="166" fontId="11" fillId="8" borderId="2" xfId="0" applyNumberFormat="1" applyFont="1" applyFill="1" applyBorder="1" applyAlignment="1" applyProtection="1">
      <alignment horizontal="center"/>
      <protection locked="0"/>
    </xf>
    <xf numFmtId="166" fontId="11" fillId="8" borderId="14" xfId="0" applyNumberFormat="1" applyFont="1" applyFill="1" applyBorder="1" applyAlignment="1" applyProtection="1">
      <alignment horizontal="center"/>
      <protection locked="0"/>
    </xf>
    <xf numFmtId="166" fontId="45" fillId="8" borderId="2" xfId="0" applyNumberFormat="1" applyFont="1" applyFill="1" applyBorder="1" applyAlignment="1" applyProtection="1">
      <alignment horizontal="center"/>
      <protection locked="0"/>
    </xf>
    <xf numFmtId="44" fontId="3" fillId="0" borderId="16" xfId="0" applyNumberFormat="1" applyFont="1" applyBorder="1"/>
    <xf numFmtId="0" fontId="48" fillId="0" borderId="0" xfId="0" applyFont="1" applyAlignment="1">
      <alignment horizontal="left" indent="1"/>
    </xf>
    <xf numFmtId="166" fontId="13" fillId="0" borderId="0" xfId="0" applyNumberFormat="1" applyFont="1" applyAlignment="1">
      <alignment horizontal="center"/>
    </xf>
    <xf numFmtId="166" fontId="8" fillId="0" borderId="0" xfId="0" applyNumberFormat="1" applyFont="1"/>
    <xf numFmtId="166" fontId="4" fillId="7" borderId="2" xfId="0" applyNumberFormat="1" applyFont="1" applyFill="1" applyBorder="1"/>
    <xf numFmtId="166" fontId="8" fillId="7" borderId="2" xfId="0" applyNumberFormat="1" applyFont="1" applyFill="1" applyBorder="1"/>
    <xf numFmtId="2" fontId="3" fillId="0" borderId="0" xfId="0" applyNumberFormat="1" applyFont="1"/>
    <xf numFmtId="44" fontId="3" fillId="0" borderId="21" xfId="0" applyNumberFormat="1" applyFont="1" applyBorder="1"/>
    <xf numFmtId="44" fontId="3" fillId="9" borderId="0" xfId="1" applyFont="1" applyFill="1" applyBorder="1" applyProtection="1"/>
    <xf numFmtId="0" fontId="4" fillId="6" borderId="2" xfId="0" applyFont="1" applyFill="1" applyBorder="1" applyAlignment="1">
      <alignment horizontal="center"/>
    </xf>
    <xf numFmtId="0" fontId="7" fillId="0" borderId="0" xfId="0" applyFont="1" applyAlignment="1">
      <alignment horizontal="right"/>
    </xf>
    <xf numFmtId="165" fontId="7" fillId="6" borderId="2" xfId="0" applyNumberFormat="1" applyFont="1" applyFill="1" applyBorder="1" applyAlignment="1">
      <alignment horizontal="center"/>
    </xf>
    <xf numFmtId="14" fontId="7" fillId="0" borderId="0" xfId="0" applyNumberFormat="1" applyFont="1" applyAlignment="1">
      <alignment horizontal="center"/>
    </xf>
    <xf numFmtId="0" fontId="4" fillId="2" borderId="0" xfId="0" applyFont="1" applyFill="1"/>
    <xf numFmtId="0" fontId="4" fillId="2" borderId="0" xfId="0" applyFont="1" applyFill="1" applyAlignment="1">
      <alignment horizontal="center"/>
    </xf>
    <xf numFmtId="164" fontId="2" fillId="9" borderId="2" xfId="0" applyNumberFormat="1" applyFont="1" applyFill="1" applyBorder="1" applyAlignment="1">
      <alignment horizontal="left"/>
    </xf>
    <xf numFmtId="164" fontId="2" fillId="0" borderId="0" xfId="0" applyNumberFormat="1" applyFont="1" applyAlignment="1">
      <alignment horizontal="left"/>
    </xf>
    <xf numFmtId="44" fontId="3" fillId="3" borderId="13" xfId="1" applyFont="1" applyFill="1" applyBorder="1" applyProtection="1"/>
    <xf numFmtId="44" fontId="3" fillId="3" borderId="2" xfId="1" applyFont="1" applyFill="1" applyBorder="1" applyProtection="1"/>
    <xf numFmtId="164" fontId="3" fillId="0" borderId="0" xfId="0" applyNumberFormat="1" applyFont="1"/>
    <xf numFmtId="44" fontId="3" fillId="5" borderId="14" xfId="0" applyNumberFormat="1" applyFont="1" applyFill="1" applyBorder="1"/>
    <xf numFmtId="44" fontId="3" fillId="9" borderId="0" xfId="1" applyFont="1" applyFill="1" applyProtection="1"/>
    <xf numFmtId="0" fontId="2" fillId="6" borderId="0" xfId="0" applyFont="1" applyFill="1"/>
    <xf numFmtId="0" fontId="17" fillId="6" borderId="0" xfId="5" applyFont="1" applyFill="1"/>
    <xf numFmtId="9" fontId="3" fillId="6" borderId="0" xfId="2" applyFont="1" applyFill="1"/>
    <xf numFmtId="9" fontId="42" fillId="8" borderId="0" xfId="2" applyFont="1" applyFill="1" applyAlignment="1">
      <alignment horizontal="center"/>
    </xf>
    <xf numFmtId="0" fontId="3" fillId="9" borderId="0" xfId="0" applyFont="1" applyFill="1" applyAlignment="1">
      <alignment horizontal="left"/>
    </xf>
    <xf numFmtId="3" fontId="7" fillId="6" borderId="1" xfId="0" applyNumberFormat="1" applyFont="1" applyFill="1" applyBorder="1" applyAlignment="1" applyProtection="1">
      <alignment horizontal="center"/>
      <protection locked="0"/>
    </xf>
    <xf numFmtId="0" fontId="31" fillId="0" borderId="0" xfId="12" applyFont="1" applyAlignment="1">
      <alignment horizontal="left" vertical="center"/>
    </xf>
    <xf numFmtId="3" fontId="3" fillId="9" borderId="0" xfId="0" applyNumberFormat="1" applyFont="1" applyFill="1" applyAlignment="1">
      <alignment horizontal="left"/>
    </xf>
    <xf numFmtId="3" fontId="27" fillId="9" borderId="0" xfId="0" applyNumberFormat="1" applyFont="1" applyFill="1" applyAlignment="1">
      <alignment horizontal="left"/>
    </xf>
    <xf numFmtId="3" fontId="28" fillId="9" borderId="0" xfId="0" applyNumberFormat="1" applyFont="1" applyFill="1" applyAlignment="1">
      <alignment horizontal="left"/>
    </xf>
    <xf numFmtId="164" fontId="2" fillId="10" borderId="2" xfId="0" applyNumberFormat="1" applyFont="1" applyFill="1" applyBorder="1" applyAlignment="1">
      <alignment horizontal="left"/>
    </xf>
    <xf numFmtId="0" fontId="3" fillId="10" borderId="0" xfId="0" applyFont="1" applyFill="1"/>
    <xf numFmtId="0" fontId="3" fillId="11" borderId="0" xfId="0" applyFont="1" applyFill="1"/>
    <xf numFmtId="44" fontId="3" fillId="7" borderId="0" xfId="1" applyFont="1" applyFill="1" applyProtection="1"/>
    <xf numFmtId="0" fontId="11" fillId="8" borderId="0" xfId="0" applyFont="1" applyFill="1" applyProtection="1">
      <protection locked="0"/>
    </xf>
    <xf numFmtId="166" fontId="11" fillId="8" borderId="2" xfId="1" applyNumberFormat="1" applyFont="1" applyFill="1" applyBorder="1" applyAlignment="1" applyProtection="1">
      <alignment horizontal="right"/>
      <protection locked="0"/>
    </xf>
    <xf numFmtId="3" fontId="3" fillId="0" borderId="0" xfId="1" applyNumberFormat="1" applyFont="1" applyFill="1" applyBorder="1" applyAlignment="1" applyProtection="1">
      <alignment horizontal="center"/>
    </xf>
    <xf numFmtId="44" fontId="4" fillId="8" borderId="11" xfId="0" applyNumberFormat="1" applyFont="1" applyFill="1" applyBorder="1" applyProtection="1">
      <protection locked="0"/>
    </xf>
    <xf numFmtId="0" fontId="4" fillId="8" borderId="12" xfId="0" applyFont="1" applyFill="1" applyBorder="1" applyProtection="1">
      <protection locked="0"/>
    </xf>
    <xf numFmtId="44" fontId="3" fillId="8" borderId="11" xfId="0" applyNumberFormat="1" applyFont="1" applyFill="1" applyBorder="1" applyProtection="1">
      <protection locked="0"/>
    </xf>
    <xf numFmtId="0" fontId="0" fillId="8" borderId="12" xfId="0" applyFill="1" applyBorder="1" applyProtection="1">
      <protection locked="0"/>
    </xf>
    <xf numFmtId="0" fontId="31" fillId="0" borderId="0" xfId="0" applyFont="1" applyAlignment="1">
      <alignment horizontal="center"/>
    </xf>
    <xf numFmtId="0" fontId="4" fillId="0" borderId="0" xfId="0" applyFont="1" applyAlignment="1">
      <alignment horizontal="center"/>
    </xf>
    <xf numFmtId="44" fontId="3" fillId="0" borderId="0" xfId="0" applyNumberFormat="1" applyFont="1" applyAlignment="1">
      <alignment horizontal="center"/>
    </xf>
    <xf numFmtId="0" fontId="3" fillId="7" borderId="0" xfId="0" applyFont="1" applyFill="1" applyAlignment="1">
      <alignment horizontal="left" vertical="top" wrapText="1"/>
    </xf>
    <xf numFmtId="167" fontId="22" fillId="9" borderId="0" xfId="0" applyNumberFormat="1" applyFont="1" applyFill="1" applyAlignment="1">
      <alignment horizontal="center"/>
    </xf>
  </cellXfs>
  <cellStyles count="16">
    <cellStyle name="Euro" xfId="8" xr:uid="{5BE76F86-E2FD-46F3-BF95-1BB18651C05B}"/>
    <cellStyle name="Hyperlink" xfId="5" builtinId="8"/>
    <cellStyle name="Hyperlink 2" xfId="9" xr:uid="{17DE165E-4659-4834-8CCF-1E1F10C7EE6A}"/>
    <cellStyle name="Komma" xfId="4" builtinId="3"/>
    <cellStyle name="Procent" xfId="2" builtinId="5"/>
    <cellStyle name="Procent 2" xfId="10" xr:uid="{5841054B-C7D5-494F-A3F7-E46F37590BAC}"/>
    <cellStyle name="Standaard" xfId="0" builtinId="0"/>
    <cellStyle name="Standaard 10 2" xfId="6" xr:uid="{FC1276BD-F018-444A-A060-5E368AB12433}"/>
    <cellStyle name="Standaard 2" xfId="12" xr:uid="{FC009E15-406A-4E4D-A894-84DF40801059}"/>
    <cellStyle name="Standaard 3" xfId="14" xr:uid="{6589C90F-7C2D-4083-B0FC-1140DEA1895D}"/>
    <cellStyle name="Standaard 4" xfId="15" xr:uid="{E9E61CE1-6CA0-4391-8184-B710A0A27541}"/>
    <cellStyle name="Standaard 5" xfId="7" xr:uid="{403C219F-D6E8-4583-93BA-107C6ADDF049}"/>
    <cellStyle name="Valuta" xfId="1" builtinId="4"/>
    <cellStyle name="Valuta 2" xfId="3" xr:uid="{75365A6F-47E9-48EC-935D-DB7559AF16D2}"/>
    <cellStyle name="Valuta 2 2" xfId="13" xr:uid="{C803EDF2-001F-4458-84C0-65EFCD305ADD}"/>
    <cellStyle name="Valuta 3" xfId="11" xr:uid="{4642F7A6-BA12-472F-B14F-0CE679E34E94}"/>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FFFFFF"/>
      <color rgb="FFCC3300"/>
      <color rgb="FFFFCCCC"/>
      <color rgb="FFCC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etten.overheid.nl/BWBR0045533/2021-10-01" TargetMode="External"/><Relationship Id="rId1" Type="http://schemas.openxmlformats.org/officeDocument/2006/relationships/hyperlink" Target="https://wetten.overheid.nl/BWBR0045006/2021-08-01"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1.bin"/><Relationship Id="rId1" Type="http://schemas.openxmlformats.org/officeDocument/2006/relationships/hyperlink" Target="https://www.poraad.nl/ledenondersteuning/toolboxen/financien/werkgeverslasten-primair-onderwijs" TargetMode="External"/><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hyperlink" Target="https://wetten.overheid.nl/BWBR0045006/2021-08-01" TargetMode="External"/><Relationship Id="rId7" Type="http://schemas.openxmlformats.org/officeDocument/2006/relationships/comments" Target="../comments1.xml"/><Relationship Id="rId2" Type="http://schemas.openxmlformats.org/officeDocument/2006/relationships/hyperlink" Target="https://www.rijksoverheid.nl/onderwerpen/financiering-onderwijs/documenten/publicaties/2020/10/22/herverdeeleffectenmodel-en-totstandkoming-bedragen-voor-de-vereenvoudiging-bekostiging-po" TargetMode="External"/><Relationship Id="rId1" Type="http://schemas.openxmlformats.org/officeDocument/2006/relationships/hyperlink" Target="https://www.rijksoverheid.nl/onderwerpen/financiering-onderwijs/documenten/publicaties/2020/10/22/herverdeeleffectenmodel-en-totstandkoming-bedragen-voor-de-vereenvoudiging-bekostiging-po"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etten.overheid.nl/BWBR0045533/2021-10-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oraad.nl/nieuws-en-achtergronden/wijzigingen-in-verwerken-voorziening-groot-onderhoud-in-de-jaarcijfer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pageSetUpPr fitToPage="1"/>
  </sheetPr>
  <dimension ref="A1:N54"/>
  <sheetViews>
    <sheetView tabSelected="1" zoomScaleNormal="100" workbookViewId="0">
      <selection activeCell="B4" sqref="B4"/>
    </sheetView>
  </sheetViews>
  <sheetFormatPr defaultColWidth="9.140625" defaultRowHeight="12.95" customHeight="1" x14ac:dyDescent="0.2"/>
  <cols>
    <col min="1" max="1" width="3.85546875" style="1" customWidth="1"/>
    <col min="2" max="2" width="147.28515625" style="1" bestFit="1" customWidth="1"/>
    <col min="3" max="3" width="2.140625" style="1" customWidth="1"/>
    <col min="4" max="16384" width="9.140625" style="1"/>
  </cols>
  <sheetData>
    <row r="1" spans="1:14" ht="12.95" customHeight="1" x14ac:dyDescent="0.2">
      <c r="A1" s="1" t="s">
        <v>84</v>
      </c>
    </row>
    <row r="2" spans="1:14" ht="15" customHeight="1" x14ac:dyDescent="0.25">
      <c r="B2" s="71" t="s">
        <v>340</v>
      </c>
      <c r="C2" s="35"/>
      <c r="D2" s="35"/>
      <c r="E2" s="35"/>
      <c r="F2" s="35"/>
      <c r="G2" s="35"/>
      <c r="H2" s="35"/>
      <c r="I2" s="35"/>
      <c r="J2" s="35"/>
      <c r="K2" s="35"/>
      <c r="L2" s="35"/>
      <c r="M2" s="35"/>
      <c r="N2" s="35"/>
    </row>
    <row r="3" spans="1:14" ht="12.95" customHeight="1" x14ac:dyDescent="0.2">
      <c r="B3" s="38" t="s">
        <v>409</v>
      </c>
      <c r="C3" s="35"/>
      <c r="D3" s="35"/>
      <c r="E3" s="35"/>
      <c r="F3" s="35"/>
      <c r="G3" s="35"/>
      <c r="H3" s="35"/>
      <c r="I3" s="35"/>
      <c r="J3" s="35"/>
      <c r="K3" s="35"/>
      <c r="L3" s="35"/>
      <c r="M3" s="35"/>
      <c r="N3" s="35"/>
    </row>
    <row r="4" spans="1:14" ht="12.95" customHeight="1" x14ac:dyDescent="0.2">
      <c r="B4" s="38"/>
      <c r="C4" s="35"/>
      <c r="D4" s="35"/>
      <c r="E4" s="35"/>
      <c r="F4" s="35"/>
      <c r="G4" s="35"/>
      <c r="H4" s="35"/>
      <c r="I4" s="35"/>
      <c r="J4" s="35"/>
      <c r="K4" s="35"/>
      <c r="L4" s="35"/>
      <c r="M4" s="35"/>
      <c r="N4" s="35"/>
    </row>
    <row r="5" spans="1:14" ht="12.95" customHeight="1" x14ac:dyDescent="0.2">
      <c r="B5" s="35" t="s">
        <v>367</v>
      </c>
      <c r="C5" s="35"/>
      <c r="D5" s="35"/>
      <c r="E5" s="35"/>
      <c r="F5" s="35"/>
      <c r="G5" s="35"/>
      <c r="H5" s="35"/>
      <c r="I5" s="35"/>
      <c r="J5" s="35"/>
      <c r="K5" s="35"/>
      <c r="L5" s="35"/>
      <c r="M5" s="35"/>
      <c r="N5" s="35"/>
    </row>
    <row r="6" spans="1:14" ht="12.95" customHeight="1" x14ac:dyDescent="0.2">
      <c r="B6" s="35"/>
      <c r="C6" s="35"/>
      <c r="D6" s="35"/>
      <c r="E6" s="35"/>
      <c r="F6" s="35"/>
      <c r="G6" s="35"/>
      <c r="H6" s="35"/>
      <c r="I6" s="35"/>
      <c r="J6" s="35"/>
      <c r="K6" s="35"/>
      <c r="L6" s="35"/>
      <c r="M6" s="35"/>
      <c r="N6" s="35"/>
    </row>
    <row r="7" spans="1:14" ht="12.95" customHeight="1" x14ac:dyDescent="0.2">
      <c r="B7" s="35" t="s">
        <v>281</v>
      </c>
      <c r="C7" s="35"/>
      <c r="D7" s="35"/>
      <c r="E7" s="35"/>
      <c r="F7" s="35"/>
      <c r="G7" s="35"/>
      <c r="H7" s="35"/>
      <c r="I7" s="35"/>
      <c r="J7" s="35"/>
      <c r="K7" s="35"/>
      <c r="L7" s="35"/>
      <c r="M7" s="35"/>
      <c r="N7" s="35"/>
    </row>
    <row r="8" spans="1:14" ht="12.95" customHeight="1" x14ac:dyDescent="0.2">
      <c r="B8" s="1" t="s">
        <v>213</v>
      </c>
      <c r="G8" s="35"/>
    </row>
    <row r="9" spans="1:14" ht="12.95" customHeight="1" x14ac:dyDescent="0.2">
      <c r="B9" s="35"/>
      <c r="C9" s="35"/>
      <c r="D9" s="35"/>
      <c r="E9" s="35"/>
      <c r="F9" s="35"/>
      <c r="G9" s="35"/>
      <c r="H9" s="35"/>
      <c r="I9" s="35"/>
      <c r="J9" s="35"/>
      <c r="K9" s="35"/>
      <c r="L9" s="35"/>
      <c r="M9" s="35"/>
      <c r="N9" s="35"/>
    </row>
    <row r="10" spans="1:14" ht="12.95" customHeight="1" x14ac:dyDescent="0.2">
      <c r="B10" s="35" t="s">
        <v>328</v>
      </c>
      <c r="C10" s="35"/>
      <c r="D10" s="35"/>
      <c r="E10" s="35"/>
      <c r="F10" s="35"/>
      <c r="G10" s="35"/>
      <c r="H10" s="35"/>
      <c r="I10" s="35"/>
      <c r="J10" s="35"/>
      <c r="K10" s="35"/>
      <c r="L10" s="35"/>
      <c r="M10" s="35"/>
      <c r="N10" s="35"/>
    </row>
    <row r="11" spans="1:14" ht="12.95" customHeight="1" x14ac:dyDescent="0.2">
      <c r="B11" s="35" t="s">
        <v>329</v>
      </c>
      <c r="C11" s="35"/>
      <c r="D11" s="35"/>
      <c r="E11" s="35"/>
      <c r="F11" s="35"/>
      <c r="G11" s="35"/>
      <c r="H11" s="35"/>
      <c r="I11" s="35"/>
      <c r="J11" s="35"/>
      <c r="K11" s="35"/>
      <c r="L11" s="35"/>
      <c r="M11" s="35"/>
      <c r="N11" s="35"/>
    </row>
    <row r="12" spans="1:14" ht="12.95" customHeight="1" x14ac:dyDescent="0.2">
      <c r="B12" s="35"/>
      <c r="C12" s="35"/>
      <c r="D12" s="35"/>
      <c r="E12" s="35"/>
      <c r="F12" s="35"/>
      <c r="G12" s="35"/>
      <c r="H12" s="35"/>
      <c r="I12" s="35"/>
      <c r="J12" s="35"/>
      <c r="K12" s="35"/>
      <c r="L12" s="35"/>
      <c r="M12" s="35"/>
      <c r="N12" s="35"/>
    </row>
    <row r="13" spans="1:14" ht="12.95" customHeight="1" x14ac:dyDescent="0.2">
      <c r="B13" s="37" t="s">
        <v>203</v>
      </c>
      <c r="C13" s="37"/>
      <c r="D13" s="37"/>
      <c r="E13" s="37"/>
      <c r="F13" s="37"/>
      <c r="G13" s="37"/>
      <c r="H13" s="37"/>
      <c r="I13" s="37"/>
      <c r="J13" s="37"/>
      <c r="K13" s="37"/>
      <c r="L13" s="37"/>
      <c r="M13" s="37"/>
      <c r="N13" s="37"/>
    </row>
    <row r="14" spans="1:14" ht="12.95" customHeight="1" x14ac:dyDescent="0.2">
      <c r="B14" s="35"/>
      <c r="C14" s="35"/>
      <c r="D14" s="35"/>
      <c r="E14" s="35"/>
      <c r="F14" s="35"/>
      <c r="G14" s="35"/>
      <c r="H14" s="35"/>
      <c r="I14" s="35"/>
      <c r="J14" s="35"/>
      <c r="K14" s="35"/>
      <c r="L14" s="35"/>
      <c r="M14" s="35"/>
      <c r="N14" s="35"/>
    </row>
    <row r="15" spans="1:14" ht="12.95" customHeight="1" x14ac:dyDescent="0.2">
      <c r="B15" s="39" t="s">
        <v>204</v>
      </c>
      <c r="C15" s="35"/>
      <c r="D15" s="35"/>
      <c r="E15" s="35"/>
      <c r="F15" s="35"/>
      <c r="G15" s="35"/>
      <c r="H15" s="35"/>
      <c r="I15" s="35"/>
      <c r="J15" s="35"/>
      <c r="K15" s="35"/>
      <c r="L15" s="35"/>
      <c r="M15" s="35"/>
      <c r="N15" s="35"/>
    </row>
    <row r="16" spans="1:14" ht="12.95" customHeight="1" x14ac:dyDescent="0.2">
      <c r="B16" s="35" t="s">
        <v>368</v>
      </c>
      <c r="C16" s="35"/>
      <c r="D16" s="35"/>
      <c r="E16" s="35"/>
      <c r="F16" s="35"/>
      <c r="G16" s="35"/>
      <c r="H16" s="35"/>
      <c r="I16" s="35"/>
      <c r="J16" s="35"/>
      <c r="K16" s="35"/>
      <c r="L16" s="35"/>
      <c r="M16" s="35"/>
      <c r="N16" s="35"/>
    </row>
    <row r="17" spans="2:14" ht="12.95" customHeight="1" x14ac:dyDescent="0.2">
      <c r="B17" s="35" t="s">
        <v>337</v>
      </c>
      <c r="C17" s="35"/>
      <c r="D17" s="35"/>
      <c r="E17" s="35"/>
      <c r="F17" s="35"/>
      <c r="G17" s="35"/>
      <c r="H17" s="35"/>
      <c r="I17" s="35"/>
      <c r="J17" s="35"/>
      <c r="K17" s="35"/>
      <c r="L17" s="35"/>
      <c r="M17" s="35"/>
      <c r="N17" s="35"/>
    </row>
    <row r="18" spans="2:14" ht="12.95" customHeight="1" x14ac:dyDescent="0.2">
      <c r="B18" s="157" t="s">
        <v>369</v>
      </c>
      <c r="C18" s="35"/>
      <c r="D18" s="35"/>
      <c r="E18" s="35"/>
      <c r="F18" s="35"/>
      <c r="G18" s="35"/>
      <c r="H18" s="35"/>
      <c r="I18" s="35"/>
      <c r="J18" s="35"/>
      <c r="K18" s="35"/>
      <c r="L18" s="35"/>
      <c r="M18" s="35"/>
      <c r="N18" s="35"/>
    </row>
    <row r="19" spans="2:14" ht="12.95" customHeight="1" x14ac:dyDescent="0.2">
      <c r="B19" s="35" t="s">
        <v>205</v>
      </c>
      <c r="C19" s="35"/>
      <c r="D19" s="35"/>
      <c r="E19" s="35"/>
      <c r="F19" s="35"/>
      <c r="G19" s="35"/>
      <c r="H19" s="35"/>
      <c r="I19" s="35"/>
      <c r="J19" s="35"/>
      <c r="K19" s="35"/>
      <c r="L19" s="35"/>
      <c r="M19" s="35"/>
      <c r="N19" s="35"/>
    </row>
    <row r="20" spans="2:14" ht="12.95" customHeight="1" x14ac:dyDescent="0.2">
      <c r="B20" s="35"/>
      <c r="C20" s="35"/>
      <c r="D20" s="35"/>
      <c r="E20" s="35"/>
      <c r="F20" s="35"/>
      <c r="G20" s="35"/>
      <c r="H20" s="35"/>
      <c r="I20" s="35"/>
      <c r="J20" s="35"/>
      <c r="K20" s="35"/>
      <c r="L20" s="35"/>
      <c r="M20" s="35"/>
      <c r="N20" s="35"/>
    </row>
    <row r="21" spans="2:14" ht="12.95" customHeight="1" x14ac:dyDescent="0.2">
      <c r="B21" s="39" t="s">
        <v>206</v>
      </c>
      <c r="C21" s="35"/>
      <c r="D21" s="35"/>
      <c r="E21" s="35"/>
      <c r="F21" s="35"/>
      <c r="G21" s="35"/>
      <c r="H21" s="35"/>
      <c r="I21" s="35"/>
      <c r="J21" s="35"/>
      <c r="K21" s="35"/>
      <c r="L21" s="35"/>
      <c r="M21" s="35"/>
      <c r="N21" s="35"/>
    </row>
    <row r="22" spans="2:14" ht="12.95" customHeight="1" x14ac:dyDescent="0.2">
      <c r="B22" s="35" t="s">
        <v>207</v>
      </c>
      <c r="C22" s="35"/>
      <c r="D22" s="35"/>
      <c r="E22" s="35"/>
      <c r="F22" s="35"/>
      <c r="G22" s="35"/>
      <c r="H22" s="35"/>
      <c r="I22" s="35"/>
      <c r="J22" s="35"/>
      <c r="K22" s="35"/>
      <c r="L22" s="35"/>
      <c r="M22" s="35"/>
      <c r="N22" s="35"/>
    </row>
    <row r="23" spans="2:14" ht="12.95" customHeight="1" x14ac:dyDescent="0.2">
      <c r="B23" s="35" t="s">
        <v>208</v>
      </c>
      <c r="C23" s="35"/>
      <c r="D23" s="35"/>
      <c r="E23" s="35"/>
      <c r="F23" s="35"/>
      <c r="G23" s="35"/>
      <c r="H23" s="35"/>
      <c r="I23" s="35"/>
      <c r="J23" s="35"/>
      <c r="K23" s="35"/>
      <c r="L23" s="35"/>
      <c r="M23" s="35"/>
      <c r="N23" s="35"/>
    </row>
    <row r="24" spans="2:14" ht="12.95" customHeight="1" x14ac:dyDescent="0.2">
      <c r="B24" s="35"/>
      <c r="C24" s="35"/>
      <c r="D24" s="35"/>
      <c r="E24" s="35"/>
      <c r="F24" s="35"/>
      <c r="G24" s="35"/>
      <c r="H24" s="35"/>
      <c r="I24" s="35"/>
      <c r="J24" s="35"/>
      <c r="K24" s="35"/>
      <c r="L24" s="35"/>
      <c r="M24" s="35"/>
      <c r="N24" s="35"/>
    </row>
    <row r="25" spans="2:14" ht="12.95" customHeight="1" x14ac:dyDescent="0.2">
      <c r="B25" s="39" t="s">
        <v>209</v>
      </c>
      <c r="C25" s="35"/>
      <c r="D25" s="35"/>
      <c r="E25" s="35"/>
      <c r="F25" s="35"/>
      <c r="G25" s="35" t="s">
        <v>84</v>
      </c>
      <c r="H25" s="35"/>
      <c r="I25" s="35"/>
      <c r="J25" s="35"/>
      <c r="K25" s="35"/>
      <c r="L25" s="35"/>
      <c r="M25" s="35"/>
      <c r="N25" s="35"/>
    </row>
    <row r="26" spans="2:14" ht="12.95" customHeight="1" x14ac:dyDescent="0.2">
      <c r="B26" s="36" t="s">
        <v>330</v>
      </c>
      <c r="C26" s="36"/>
      <c r="D26" s="36"/>
      <c r="E26" s="36"/>
      <c r="F26" s="36"/>
      <c r="G26" s="36"/>
      <c r="H26" s="36"/>
      <c r="I26" s="36"/>
      <c r="J26" s="36"/>
      <c r="K26" s="36"/>
      <c r="L26" s="36"/>
      <c r="M26" s="36"/>
      <c r="N26" s="36"/>
    </row>
    <row r="27" spans="2:14" ht="12.95" customHeight="1" x14ac:dyDescent="0.2">
      <c r="B27" s="35" t="s">
        <v>331</v>
      </c>
      <c r="C27" s="35"/>
      <c r="D27" s="35"/>
      <c r="E27" s="35"/>
      <c r="F27" s="35"/>
      <c r="G27" s="35"/>
      <c r="H27" s="35"/>
      <c r="I27" s="35"/>
      <c r="J27" s="35"/>
      <c r="K27" s="35"/>
      <c r="L27" s="35"/>
      <c r="M27" s="35"/>
      <c r="N27" s="35"/>
    </row>
    <row r="28" spans="2:14" ht="12.95" customHeight="1" x14ac:dyDescent="0.2">
      <c r="B28" s="37" t="s">
        <v>288</v>
      </c>
      <c r="C28" s="37"/>
      <c r="D28" s="37"/>
      <c r="E28" s="37"/>
      <c r="F28" s="37"/>
      <c r="G28" s="37"/>
      <c r="H28" s="37"/>
      <c r="I28" s="37"/>
      <c r="J28" s="37"/>
      <c r="K28" s="37"/>
      <c r="L28" s="37"/>
      <c r="M28" s="37"/>
      <c r="N28" s="37"/>
    </row>
    <row r="29" spans="2:14" ht="12.95" customHeight="1" x14ac:dyDescent="0.2">
      <c r="B29" s="35" t="s">
        <v>289</v>
      </c>
      <c r="C29" s="35"/>
      <c r="D29" s="35"/>
      <c r="E29" s="35"/>
      <c r="F29" s="35"/>
      <c r="G29" s="35"/>
      <c r="H29" s="35"/>
      <c r="I29" s="35"/>
      <c r="J29" s="35"/>
      <c r="K29" s="35"/>
      <c r="L29" s="35"/>
      <c r="M29" s="35"/>
      <c r="N29" s="35"/>
    </row>
    <row r="30" spans="2:14" ht="12.95" customHeight="1" x14ac:dyDescent="0.2">
      <c r="B30" s="35" t="s">
        <v>214</v>
      </c>
      <c r="C30" s="35"/>
      <c r="D30" s="35"/>
      <c r="E30" s="35"/>
      <c r="F30" s="35"/>
      <c r="G30" s="35"/>
      <c r="H30" s="35"/>
      <c r="I30" s="35"/>
      <c r="J30" s="35"/>
      <c r="K30" s="35"/>
      <c r="L30" s="35"/>
      <c r="M30" s="35"/>
      <c r="N30" s="35"/>
    </row>
    <row r="31" spans="2:14" ht="12.95" customHeight="1" x14ac:dyDescent="0.2">
      <c r="B31" s="35"/>
      <c r="C31" s="35"/>
      <c r="D31" s="35"/>
      <c r="E31" s="35"/>
      <c r="F31" s="35"/>
      <c r="G31" s="35"/>
      <c r="H31" s="35"/>
      <c r="I31" s="35"/>
      <c r="J31" s="35"/>
      <c r="K31" s="35"/>
      <c r="L31" s="35"/>
      <c r="M31" s="35"/>
      <c r="N31" s="35"/>
    </row>
    <row r="32" spans="2:14" ht="12.95" customHeight="1" x14ac:dyDescent="0.2">
      <c r="B32" s="39" t="s">
        <v>210</v>
      </c>
      <c r="C32" s="35"/>
      <c r="D32" s="35"/>
      <c r="E32" s="35"/>
      <c r="F32" s="35"/>
      <c r="G32" s="35"/>
      <c r="H32" s="35"/>
      <c r="I32" s="35"/>
      <c r="J32" s="35"/>
      <c r="K32" s="35"/>
      <c r="L32" s="35"/>
      <c r="M32" s="35"/>
      <c r="N32" s="35"/>
    </row>
    <row r="33" spans="2:14" ht="12.95" customHeight="1" x14ac:dyDescent="0.2">
      <c r="B33" s="35" t="s">
        <v>339</v>
      </c>
      <c r="C33" s="35"/>
      <c r="D33" s="35"/>
      <c r="E33" s="35"/>
      <c r="F33" s="35"/>
      <c r="G33" s="35"/>
      <c r="H33" s="35"/>
      <c r="I33" s="35"/>
      <c r="J33" s="35"/>
      <c r="K33" s="35"/>
      <c r="L33" s="35"/>
      <c r="M33" s="35"/>
      <c r="N33" s="35"/>
    </row>
    <row r="34" spans="2:14" ht="12.95" customHeight="1" x14ac:dyDescent="0.2">
      <c r="B34" s="35"/>
      <c r="C34" s="35"/>
      <c r="D34" s="35"/>
      <c r="E34" s="35"/>
      <c r="F34" s="35"/>
      <c r="G34" s="35"/>
      <c r="H34" s="35"/>
      <c r="I34" s="35"/>
      <c r="J34" s="35"/>
      <c r="K34" s="35"/>
      <c r="L34" s="35"/>
      <c r="M34" s="35"/>
      <c r="N34" s="35"/>
    </row>
    <row r="35" spans="2:14" ht="12.95" customHeight="1" x14ac:dyDescent="0.2">
      <c r="B35" s="39" t="s">
        <v>282</v>
      </c>
      <c r="C35" s="35"/>
      <c r="D35" s="35"/>
      <c r="E35" s="35"/>
      <c r="F35" s="35"/>
      <c r="G35" s="35"/>
      <c r="H35" s="35"/>
      <c r="I35" s="35"/>
      <c r="J35" s="35"/>
      <c r="K35" s="35"/>
      <c r="L35" s="35"/>
      <c r="M35" s="35"/>
      <c r="N35" s="35"/>
    </row>
    <row r="36" spans="2:14" ht="26.1" customHeight="1" x14ac:dyDescent="0.2">
      <c r="B36" s="37" t="s">
        <v>338</v>
      </c>
      <c r="C36" s="37"/>
      <c r="D36" s="37"/>
      <c r="E36" s="37"/>
      <c r="F36" s="37"/>
      <c r="G36" s="37"/>
      <c r="H36" s="37"/>
      <c r="I36" s="37"/>
      <c r="J36" s="37"/>
      <c r="K36" s="37"/>
      <c r="L36" s="37"/>
      <c r="M36" s="37"/>
      <c r="N36" s="37"/>
    </row>
    <row r="37" spans="2:14" ht="12.95" customHeight="1" x14ac:dyDescent="0.2">
      <c r="B37" s="35" t="s">
        <v>332</v>
      </c>
      <c r="C37" s="35"/>
      <c r="D37" s="35"/>
      <c r="E37" s="35"/>
      <c r="F37" s="35"/>
      <c r="G37" s="35"/>
      <c r="H37" s="35"/>
      <c r="I37" s="35"/>
      <c r="J37" s="35"/>
      <c r="K37" s="35"/>
      <c r="L37" s="35"/>
      <c r="M37" s="35"/>
      <c r="N37" s="35"/>
    </row>
    <row r="38" spans="2:14" ht="12.95" customHeight="1" x14ac:dyDescent="0.2">
      <c r="B38" s="35"/>
      <c r="C38" s="35"/>
      <c r="D38" s="35"/>
      <c r="E38" s="35"/>
      <c r="F38" s="35"/>
      <c r="G38" s="35"/>
      <c r="H38" s="35"/>
      <c r="I38" s="35"/>
      <c r="J38" s="35"/>
      <c r="K38" s="35"/>
      <c r="L38" s="35"/>
      <c r="M38" s="35"/>
      <c r="N38" s="35"/>
    </row>
    <row r="39" spans="2:14" ht="12.95" customHeight="1" x14ac:dyDescent="0.2">
      <c r="B39" s="3" t="s">
        <v>283</v>
      </c>
      <c r="C39" s="35"/>
      <c r="D39" s="35"/>
      <c r="E39" s="35"/>
      <c r="F39" s="35"/>
      <c r="G39" s="35"/>
      <c r="H39" s="35"/>
      <c r="I39" s="35"/>
      <c r="J39" s="35"/>
      <c r="K39" s="35"/>
      <c r="L39" s="35"/>
      <c r="M39" s="35"/>
      <c r="N39" s="35"/>
    </row>
    <row r="40" spans="2:14" ht="12.95" customHeight="1" x14ac:dyDescent="0.2">
      <c r="B40" s="1" t="s">
        <v>286</v>
      </c>
      <c r="C40" s="35"/>
      <c r="D40" s="35"/>
      <c r="E40" s="35"/>
      <c r="F40" s="35"/>
      <c r="G40" s="35"/>
      <c r="H40" s="35"/>
      <c r="I40" s="35"/>
      <c r="J40" s="35"/>
      <c r="K40" s="35"/>
      <c r="L40" s="35"/>
      <c r="M40" s="35"/>
      <c r="N40" s="35"/>
    </row>
    <row r="41" spans="2:14" ht="12.95" customHeight="1" x14ac:dyDescent="0.2">
      <c r="C41" s="35"/>
      <c r="D41" s="35"/>
      <c r="E41" s="35"/>
      <c r="F41" s="35"/>
      <c r="G41" s="35"/>
      <c r="H41" s="35"/>
      <c r="I41" s="35"/>
      <c r="J41" s="35"/>
      <c r="K41" s="35"/>
      <c r="L41" s="35"/>
      <c r="M41" s="35"/>
      <c r="N41" s="35"/>
    </row>
    <row r="42" spans="2:14" ht="12.95" customHeight="1" x14ac:dyDescent="0.2">
      <c r="B42" s="3" t="s">
        <v>333</v>
      </c>
      <c r="C42" s="35"/>
      <c r="D42" s="35"/>
      <c r="E42" s="35"/>
      <c r="F42" s="35"/>
      <c r="G42" s="35"/>
      <c r="H42" s="35"/>
      <c r="I42" s="35"/>
      <c r="J42" s="35"/>
      <c r="K42" s="35"/>
      <c r="L42" s="35"/>
      <c r="M42" s="35"/>
      <c r="N42" s="35"/>
    </row>
    <row r="43" spans="2:14" ht="12.95" customHeight="1" x14ac:dyDescent="0.2">
      <c r="B43" s="1" t="s">
        <v>334</v>
      </c>
      <c r="C43" s="35"/>
      <c r="D43" s="35"/>
      <c r="E43" s="35"/>
      <c r="F43" s="35"/>
      <c r="G43" s="35"/>
      <c r="H43" s="35"/>
      <c r="I43" s="35"/>
      <c r="J43" s="35"/>
      <c r="K43" s="35"/>
      <c r="L43" s="35"/>
      <c r="M43" s="35"/>
      <c r="N43" s="35"/>
    </row>
    <row r="44" spans="2:14" ht="26.1" customHeight="1" x14ac:dyDescent="0.2">
      <c r="B44" s="37" t="s">
        <v>335</v>
      </c>
      <c r="C44" s="35"/>
      <c r="D44" s="35"/>
      <c r="E44" s="35"/>
      <c r="F44" s="35"/>
      <c r="G44" s="35"/>
      <c r="H44" s="35"/>
      <c r="I44" s="35"/>
      <c r="J44" s="35"/>
      <c r="K44" s="35"/>
      <c r="L44" s="35"/>
      <c r="M44" s="35"/>
      <c r="N44" s="35"/>
    </row>
    <row r="45" spans="2:14" ht="12.95" customHeight="1" x14ac:dyDescent="0.2">
      <c r="C45" s="35"/>
      <c r="D45" s="35"/>
      <c r="E45" s="35"/>
      <c r="F45" s="35"/>
      <c r="G45" s="35"/>
      <c r="H45" s="35"/>
      <c r="I45" s="35"/>
      <c r="J45" s="35"/>
      <c r="K45" s="35"/>
      <c r="L45" s="35"/>
      <c r="M45" s="35"/>
      <c r="N45" s="35"/>
    </row>
    <row r="46" spans="2:14" ht="12.95" customHeight="1" x14ac:dyDescent="0.2">
      <c r="B46" s="39" t="s">
        <v>285</v>
      </c>
      <c r="C46" s="35"/>
      <c r="D46" s="35"/>
      <c r="E46" s="35"/>
      <c r="F46" s="35"/>
      <c r="G46" s="35"/>
      <c r="H46" s="35"/>
      <c r="I46" s="35"/>
      <c r="J46" s="35"/>
      <c r="K46" s="35"/>
      <c r="L46" s="35"/>
      <c r="M46" s="35"/>
      <c r="N46" s="35"/>
    </row>
    <row r="47" spans="2:14" s="37" customFormat="1" ht="26.1" customHeight="1" x14ac:dyDescent="0.2">
      <c r="B47" s="37" t="s">
        <v>287</v>
      </c>
    </row>
    <row r="49" spans="2:2" ht="12.95" customHeight="1" x14ac:dyDescent="0.2">
      <c r="B49" s="3" t="s">
        <v>211</v>
      </c>
    </row>
    <row r="50" spans="2:2" ht="12.95" customHeight="1" x14ac:dyDescent="0.2">
      <c r="B50" s="1" t="s">
        <v>370</v>
      </c>
    </row>
    <row r="52" spans="2:2" ht="12.95" customHeight="1" x14ac:dyDescent="0.2">
      <c r="B52" s="3" t="s">
        <v>212</v>
      </c>
    </row>
    <row r="53" spans="2:2" ht="12.95" customHeight="1" x14ac:dyDescent="0.2">
      <c r="B53" s="1" t="s">
        <v>406</v>
      </c>
    </row>
    <row r="54" spans="2:2" ht="12.95" customHeight="1" x14ac:dyDescent="0.2">
      <c r="B54" s="1" t="s">
        <v>407</v>
      </c>
    </row>
  </sheetData>
  <sheetProtection algorithmName="SHA-512" hashValue="RS8Dem4MokVCm9+6WF/pvbPnc/ndjhd5Q2P9aIkQF/SLYXCgiHZHIBbN8gYjsWbnguRCZJ8dPbGEpACfJlK4lQ==" saltValue="3+hxcH5OCV3Fwc5sxtS3LA==" spinCount="100000" sheet="1" objects="1" scenarios="1"/>
  <pageMargins left="0.7" right="0.7" top="0.75" bottom="0.75" header="0.3" footer="0.3"/>
  <pageSetup paperSize="9" scale="57" orientation="portrait" r:id="rId1"/>
  <headerFooter>
    <oddFoote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08521-9427-4FEB-8702-D7C81D5D912A}">
  <sheetPr>
    <tabColor theme="0" tint="-0.249977111117893"/>
    <pageSetUpPr fitToPage="1"/>
  </sheetPr>
  <dimension ref="A1:L99"/>
  <sheetViews>
    <sheetView topLeftCell="A48" zoomScale="85" zoomScaleNormal="85" zoomScaleSheetLayoutView="85" workbookViewId="0">
      <selection activeCell="B83" sqref="B83"/>
    </sheetView>
  </sheetViews>
  <sheetFormatPr defaultColWidth="8.7109375" defaultRowHeight="12.75" x14ac:dyDescent="0.2"/>
  <cols>
    <col min="1" max="1" width="53.7109375" style="1" bestFit="1" customWidth="1"/>
    <col min="2" max="6" width="12.5703125" style="1" customWidth="1"/>
    <col min="7" max="7" width="2.5703125" style="1" customWidth="1"/>
    <col min="8" max="9" width="12.5703125" style="1" customWidth="1"/>
    <col min="10" max="10" width="8.7109375" style="1"/>
    <col min="11" max="11" width="87.85546875" style="1" customWidth="1"/>
    <col min="12" max="12" width="12.28515625" style="1" bestFit="1" customWidth="1"/>
    <col min="13" max="16384" width="8.7109375" style="1"/>
  </cols>
  <sheetData>
    <row r="1" spans="1:12" ht="15.75" x14ac:dyDescent="0.25">
      <c r="A1" s="40" t="s">
        <v>29</v>
      </c>
      <c r="B1" s="232">
        <v>2023</v>
      </c>
      <c r="C1" s="232">
        <f>B1+1</f>
        <v>2024</v>
      </c>
      <c r="D1" s="232">
        <f>C1+1</f>
        <v>2025</v>
      </c>
      <c r="E1" s="232">
        <f>D1+1</f>
        <v>2026</v>
      </c>
      <c r="F1" s="232">
        <f>E1+1</f>
        <v>2027</v>
      </c>
      <c r="I1" s="1" t="s">
        <v>403</v>
      </c>
    </row>
    <row r="2" spans="1:12" x14ac:dyDescent="0.2">
      <c r="A2" s="233" t="s">
        <v>30</v>
      </c>
      <c r="B2" s="234" t="s">
        <v>381</v>
      </c>
      <c r="C2" s="234" t="str">
        <f>B2</f>
        <v>-</v>
      </c>
      <c r="D2" s="234" t="str">
        <f>C2</f>
        <v>-</v>
      </c>
      <c r="E2" s="234" t="str">
        <f>D2</f>
        <v>-</v>
      </c>
      <c r="F2" s="234" t="str">
        <f>E2</f>
        <v>-</v>
      </c>
      <c r="I2" s="256" t="s">
        <v>404</v>
      </c>
      <c r="J2" s="256"/>
      <c r="K2" s="256"/>
    </row>
    <row r="3" spans="1:12" ht="12.75" customHeight="1" x14ac:dyDescent="0.2">
      <c r="A3" s="233" t="s">
        <v>2</v>
      </c>
      <c r="B3" s="235" t="str">
        <f>"1-2-"&amp;B1-1</f>
        <v>1-2-2022</v>
      </c>
      <c r="C3" s="235" t="str">
        <f>"1-2-"&amp;C1-1</f>
        <v>1-2-2023</v>
      </c>
      <c r="D3" s="235" t="str">
        <f>"1-2-"&amp;D1-1</f>
        <v>1-2-2024</v>
      </c>
      <c r="E3" s="235" t="str">
        <f>"1-2-"&amp;E1-1</f>
        <v>1-2-2025</v>
      </c>
      <c r="F3" s="235" t="str">
        <f>"1-2-"&amp;F1-1</f>
        <v>1-2-2026</v>
      </c>
      <c r="I3" s="269" t="s">
        <v>405</v>
      </c>
      <c r="J3" s="269"/>
      <c r="K3" s="269"/>
    </row>
    <row r="4" spans="1:12" x14ac:dyDescent="0.2">
      <c r="I4" s="269"/>
      <c r="J4" s="269"/>
      <c r="K4" s="269"/>
    </row>
    <row r="5" spans="1:12" s="3" customFormat="1" x14ac:dyDescent="0.2">
      <c r="A5" s="236" t="s">
        <v>28</v>
      </c>
      <c r="B5" s="237">
        <f>B1</f>
        <v>2023</v>
      </c>
      <c r="C5" s="237">
        <f>C1</f>
        <v>2024</v>
      </c>
      <c r="D5" s="237">
        <f>D1</f>
        <v>2025</v>
      </c>
      <c r="E5" s="237">
        <f>E1</f>
        <v>2026</v>
      </c>
      <c r="F5" s="237">
        <f>F1</f>
        <v>2027</v>
      </c>
      <c r="G5" s="5"/>
      <c r="H5" s="5"/>
      <c r="I5" s="269"/>
      <c r="J5" s="269"/>
      <c r="K5" s="269"/>
      <c r="L5" s="1"/>
    </row>
    <row r="6" spans="1:12" x14ac:dyDescent="0.2">
      <c r="A6" s="6" t="s">
        <v>31</v>
      </c>
      <c r="B6" s="238">
        <v>5801.77</v>
      </c>
      <c r="C6" s="238">
        <f>B6</f>
        <v>5801.77</v>
      </c>
      <c r="D6" s="238">
        <f>C6</f>
        <v>5801.77</v>
      </c>
      <c r="E6" s="238">
        <f>D6</f>
        <v>5801.77</v>
      </c>
      <c r="F6" s="238">
        <f>E6</f>
        <v>5801.77</v>
      </c>
      <c r="G6" s="239"/>
    </row>
    <row r="7" spans="1:12" x14ac:dyDescent="0.2">
      <c r="A7" s="6" t="s">
        <v>32</v>
      </c>
      <c r="B7" s="238">
        <v>85496.320000000007</v>
      </c>
      <c r="C7" s="238">
        <f t="shared" ref="C7:D8" si="0">B7</f>
        <v>85496.320000000007</v>
      </c>
      <c r="D7" s="238">
        <f t="shared" si="0"/>
        <v>85496.320000000007</v>
      </c>
      <c r="E7" s="238">
        <f t="shared" ref="E7:F7" si="1">D7</f>
        <v>85496.320000000007</v>
      </c>
      <c r="F7" s="238">
        <f t="shared" si="1"/>
        <v>85496.320000000007</v>
      </c>
      <c r="G7" s="239"/>
    </row>
    <row r="8" spans="1:12" x14ac:dyDescent="0.2">
      <c r="A8" s="6" t="s">
        <v>33</v>
      </c>
      <c r="B8" s="238">
        <v>104095.1</v>
      </c>
      <c r="C8" s="238">
        <f t="shared" si="0"/>
        <v>104095.1</v>
      </c>
      <c r="D8" s="238">
        <f t="shared" si="0"/>
        <v>104095.1</v>
      </c>
      <c r="E8" s="238">
        <f t="shared" ref="E8:F8" si="2">D8</f>
        <v>104095.1</v>
      </c>
      <c r="F8" s="238">
        <f t="shared" si="2"/>
        <v>104095.1</v>
      </c>
      <c r="G8" s="239"/>
    </row>
    <row r="9" spans="1:12" x14ac:dyDescent="0.2">
      <c r="A9" s="6" t="s">
        <v>34</v>
      </c>
      <c r="B9" s="238">
        <v>235248.04</v>
      </c>
      <c r="C9" s="238">
        <f t="shared" ref="C9:D11" si="3">B9</f>
        <v>235248.04</v>
      </c>
      <c r="D9" s="238">
        <f t="shared" si="3"/>
        <v>235248.04</v>
      </c>
      <c r="E9" s="238">
        <f t="shared" ref="E9:F9" si="4">D9</f>
        <v>235248.04</v>
      </c>
      <c r="F9" s="238">
        <f t="shared" si="4"/>
        <v>235248.04</v>
      </c>
      <c r="G9" s="239"/>
    </row>
    <row r="10" spans="1:12" x14ac:dyDescent="0.2">
      <c r="A10" s="6" t="s">
        <v>35</v>
      </c>
      <c r="B10" s="238">
        <v>1568.32</v>
      </c>
      <c r="C10" s="238">
        <f t="shared" si="3"/>
        <v>1568.32</v>
      </c>
      <c r="D10" s="238">
        <f t="shared" si="3"/>
        <v>1568.32</v>
      </c>
      <c r="E10" s="238">
        <f t="shared" ref="E10:F10" si="5">D10</f>
        <v>1568.32</v>
      </c>
      <c r="F10" s="238">
        <f t="shared" si="5"/>
        <v>1568.32</v>
      </c>
      <c r="G10" s="239"/>
    </row>
    <row r="11" spans="1:12" x14ac:dyDescent="0.2">
      <c r="A11" s="6" t="s">
        <v>36</v>
      </c>
      <c r="B11" s="238">
        <v>415927.98</v>
      </c>
      <c r="C11" s="238">
        <f t="shared" si="3"/>
        <v>415927.98</v>
      </c>
      <c r="D11" s="238">
        <f t="shared" si="3"/>
        <v>415927.98</v>
      </c>
      <c r="E11" s="238">
        <f t="shared" ref="E11:F11" si="6">D11</f>
        <v>415927.98</v>
      </c>
      <c r="F11" s="238">
        <f t="shared" si="6"/>
        <v>415927.98</v>
      </c>
      <c r="G11" s="239"/>
    </row>
    <row r="12" spans="1:12" x14ac:dyDescent="0.2">
      <c r="A12" s="6" t="s">
        <v>37</v>
      </c>
      <c r="B12" s="238">
        <v>18398.490000000002</v>
      </c>
      <c r="C12" s="238">
        <f t="shared" ref="C12:F15" si="7">B12</f>
        <v>18398.490000000002</v>
      </c>
      <c r="D12" s="238">
        <f t="shared" si="7"/>
        <v>18398.490000000002</v>
      </c>
      <c r="E12" s="238">
        <f t="shared" si="7"/>
        <v>18398.490000000002</v>
      </c>
      <c r="F12" s="238">
        <f t="shared" si="7"/>
        <v>18398.490000000002</v>
      </c>
      <c r="G12" s="239"/>
    </row>
    <row r="13" spans="1:12" x14ac:dyDescent="0.2">
      <c r="A13" s="6" t="s">
        <v>38</v>
      </c>
      <c r="B13" s="238">
        <v>711.63</v>
      </c>
      <c r="C13" s="238">
        <f t="shared" si="7"/>
        <v>711.63</v>
      </c>
      <c r="D13" s="238">
        <f t="shared" si="7"/>
        <v>711.63</v>
      </c>
      <c r="E13" s="238">
        <f t="shared" si="7"/>
        <v>711.63</v>
      </c>
      <c r="F13" s="238">
        <f t="shared" si="7"/>
        <v>711.63</v>
      </c>
      <c r="G13" s="239"/>
    </row>
    <row r="14" spans="1:12" x14ac:dyDescent="0.2">
      <c r="A14" s="6" t="s">
        <v>39</v>
      </c>
      <c r="B14" s="238">
        <v>123.36</v>
      </c>
      <c r="C14" s="238">
        <f t="shared" si="7"/>
        <v>123.36</v>
      </c>
      <c r="D14" s="238">
        <f t="shared" si="7"/>
        <v>123.36</v>
      </c>
      <c r="E14" s="238">
        <f t="shared" si="7"/>
        <v>123.36</v>
      </c>
      <c r="F14" s="238">
        <f t="shared" si="7"/>
        <v>123.36</v>
      </c>
      <c r="G14" s="239"/>
    </row>
    <row r="15" spans="1:12" x14ac:dyDescent="0.2">
      <c r="A15" s="6" t="s">
        <v>40</v>
      </c>
      <c r="B15" s="238">
        <v>21.57</v>
      </c>
      <c r="C15" s="238">
        <f t="shared" si="7"/>
        <v>21.57</v>
      </c>
      <c r="D15" s="238">
        <f t="shared" si="7"/>
        <v>21.57</v>
      </c>
      <c r="E15" s="238">
        <f t="shared" si="7"/>
        <v>21.57</v>
      </c>
      <c r="F15" s="238">
        <f t="shared" si="7"/>
        <v>21.57</v>
      </c>
      <c r="G15" s="239"/>
    </row>
    <row r="16" spans="1:12" x14ac:dyDescent="0.2">
      <c r="A16" s="6" t="s">
        <v>41</v>
      </c>
      <c r="B16" s="238">
        <v>36296.5</v>
      </c>
      <c r="C16" s="238">
        <f t="shared" ref="C16:D17" si="8">B16</f>
        <v>36296.5</v>
      </c>
      <c r="D16" s="238">
        <f t="shared" si="8"/>
        <v>36296.5</v>
      </c>
      <c r="E16" s="238">
        <f t="shared" ref="E16:F16" si="9">D16</f>
        <v>36296.5</v>
      </c>
      <c r="F16" s="238">
        <f t="shared" si="9"/>
        <v>36296.5</v>
      </c>
      <c r="G16" s="239"/>
    </row>
    <row r="17" spans="1:12" x14ac:dyDescent="0.2">
      <c r="A17" s="6" t="s">
        <v>42</v>
      </c>
      <c r="B17" s="238">
        <v>650.29</v>
      </c>
      <c r="C17" s="238">
        <f t="shared" si="8"/>
        <v>650.29</v>
      </c>
      <c r="D17" s="238">
        <f t="shared" si="8"/>
        <v>650.29</v>
      </c>
      <c r="E17" s="238">
        <f t="shared" ref="E17:F17" si="10">D17</f>
        <v>650.29</v>
      </c>
      <c r="F17" s="238">
        <f t="shared" si="10"/>
        <v>650.29</v>
      </c>
      <c r="G17" s="239"/>
    </row>
    <row r="18" spans="1:12" x14ac:dyDescent="0.2">
      <c r="A18" s="6" t="s">
        <v>43</v>
      </c>
      <c r="B18" s="231">
        <v>5801.77</v>
      </c>
      <c r="C18" s="231">
        <f>C6</f>
        <v>5801.77</v>
      </c>
      <c r="D18" s="231">
        <f>D6</f>
        <v>5801.77</v>
      </c>
      <c r="E18" s="231">
        <f>E6</f>
        <v>5801.77</v>
      </c>
      <c r="F18" s="231">
        <f>F6</f>
        <v>5801.77</v>
      </c>
      <c r="G18" s="239"/>
    </row>
    <row r="19" spans="1:12" x14ac:dyDescent="0.2">
      <c r="A19" s="6" t="s">
        <v>80</v>
      </c>
      <c r="B19" s="238">
        <v>12430.85</v>
      </c>
      <c r="C19" s="238">
        <f t="shared" ref="C19:C21" si="11">B19</f>
        <v>12430.85</v>
      </c>
      <c r="D19" s="238">
        <f t="shared" ref="D19:D21" si="12">C19</f>
        <v>12430.85</v>
      </c>
      <c r="E19" s="238">
        <f t="shared" ref="E19:E21" si="13">D19</f>
        <v>12430.85</v>
      </c>
      <c r="F19" s="238">
        <f t="shared" ref="F19:F21" si="14">E19</f>
        <v>12430.85</v>
      </c>
      <c r="G19" s="239"/>
    </row>
    <row r="20" spans="1:12" x14ac:dyDescent="0.2">
      <c r="A20" s="6" t="s">
        <v>79</v>
      </c>
      <c r="B20" s="238">
        <v>3861.93</v>
      </c>
      <c r="C20" s="238">
        <f t="shared" si="11"/>
        <v>3861.93</v>
      </c>
      <c r="D20" s="238">
        <f t="shared" si="12"/>
        <v>3861.93</v>
      </c>
      <c r="E20" s="238">
        <f t="shared" si="13"/>
        <v>3861.93</v>
      </c>
      <c r="F20" s="238">
        <f t="shared" si="14"/>
        <v>3861.93</v>
      </c>
      <c r="G20" s="239"/>
    </row>
    <row r="21" spans="1:12" x14ac:dyDescent="0.2">
      <c r="A21" s="6" t="s">
        <v>44</v>
      </c>
      <c r="B21" s="238">
        <v>14894.72</v>
      </c>
      <c r="C21" s="238">
        <f t="shared" si="11"/>
        <v>14894.72</v>
      </c>
      <c r="D21" s="238">
        <f t="shared" si="12"/>
        <v>14894.72</v>
      </c>
      <c r="E21" s="238">
        <f t="shared" si="13"/>
        <v>14894.72</v>
      </c>
      <c r="F21" s="238">
        <f t="shared" si="14"/>
        <v>14894.72</v>
      </c>
      <c r="G21" s="239"/>
    </row>
    <row r="22" spans="1:12" x14ac:dyDescent="0.2">
      <c r="A22" s="6" t="s">
        <v>45</v>
      </c>
      <c r="B22" s="238">
        <v>1869.43</v>
      </c>
      <c r="C22" s="238">
        <f t="shared" ref="C22:C23" si="15">B22</f>
        <v>1869.43</v>
      </c>
      <c r="D22" s="238">
        <f t="shared" ref="D22:D23" si="16">C22</f>
        <v>1869.43</v>
      </c>
      <c r="E22" s="238">
        <f t="shared" ref="E22:E23" si="17">D22</f>
        <v>1869.43</v>
      </c>
      <c r="F22" s="238">
        <f t="shared" ref="F22:F23" si="18">E22</f>
        <v>1869.43</v>
      </c>
      <c r="G22" s="239"/>
    </row>
    <row r="23" spans="1:12" x14ac:dyDescent="0.2">
      <c r="A23" s="6" t="s">
        <v>46</v>
      </c>
      <c r="B23" s="238">
        <v>1130.17</v>
      </c>
      <c r="C23" s="238">
        <f t="shared" si="15"/>
        <v>1130.17</v>
      </c>
      <c r="D23" s="238">
        <f t="shared" si="16"/>
        <v>1130.17</v>
      </c>
      <c r="E23" s="238">
        <f t="shared" si="17"/>
        <v>1130.17</v>
      </c>
      <c r="F23" s="238">
        <f t="shared" si="18"/>
        <v>1130.17</v>
      </c>
      <c r="G23" s="239"/>
    </row>
    <row r="24" spans="1:12" x14ac:dyDescent="0.2">
      <c r="A24" s="6" t="s">
        <v>47</v>
      </c>
      <c r="B24" s="238">
        <v>2886.9</v>
      </c>
      <c r="C24" s="238">
        <f t="shared" ref="C24:C26" si="19">B24</f>
        <v>2886.9</v>
      </c>
      <c r="D24" s="238">
        <f t="shared" ref="D24:D26" si="20">C24</f>
        <v>2886.9</v>
      </c>
      <c r="E24" s="238">
        <f t="shared" ref="E24:E26" si="21">D24</f>
        <v>2886.9</v>
      </c>
      <c r="F24" s="238">
        <f t="shared" ref="F24:F26" si="22">E24</f>
        <v>2886.9</v>
      </c>
      <c r="G24" s="239"/>
    </row>
    <row r="25" spans="1:12" x14ac:dyDescent="0.2">
      <c r="A25" s="6" t="s">
        <v>48</v>
      </c>
      <c r="B25" s="238">
        <v>3888.75</v>
      </c>
      <c r="C25" s="238">
        <f t="shared" si="19"/>
        <v>3888.75</v>
      </c>
      <c r="D25" s="238">
        <f t="shared" si="20"/>
        <v>3888.75</v>
      </c>
      <c r="E25" s="238">
        <f t="shared" si="21"/>
        <v>3888.75</v>
      </c>
      <c r="F25" s="238">
        <f t="shared" si="22"/>
        <v>3888.75</v>
      </c>
      <c r="G25" s="239"/>
    </row>
    <row r="26" spans="1:12" x14ac:dyDescent="0.2">
      <c r="A26" s="6" t="s">
        <v>49</v>
      </c>
      <c r="B26" s="255">
        <v>1607.31</v>
      </c>
      <c r="C26" s="238">
        <f t="shared" si="19"/>
        <v>1607.31</v>
      </c>
      <c r="D26" s="238">
        <f t="shared" si="20"/>
        <v>1607.31</v>
      </c>
      <c r="E26" s="238">
        <f t="shared" si="21"/>
        <v>1607.31</v>
      </c>
      <c r="F26" s="238">
        <f t="shared" si="22"/>
        <v>1607.31</v>
      </c>
      <c r="G26" s="239"/>
    </row>
    <row r="27" spans="1:12" x14ac:dyDescent="0.2">
      <c r="G27" s="239"/>
    </row>
    <row r="28" spans="1:12" s="3" customFormat="1" x14ac:dyDescent="0.2">
      <c r="A28" s="236" t="s">
        <v>50</v>
      </c>
      <c r="B28" s="237">
        <f>B1</f>
        <v>2023</v>
      </c>
      <c r="C28" s="237">
        <f>C1</f>
        <v>2024</v>
      </c>
      <c r="D28" s="237">
        <f>D1</f>
        <v>2025</v>
      </c>
      <c r="E28" s="237">
        <f>E1</f>
        <v>2026</v>
      </c>
      <c r="F28" s="237">
        <f>F1</f>
        <v>2027</v>
      </c>
      <c r="L28" s="1"/>
    </row>
    <row r="29" spans="1:12" x14ac:dyDescent="0.2">
      <c r="A29" s="6" t="s">
        <v>51</v>
      </c>
      <c r="B29" s="8">
        <v>6685.01</v>
      </c>
      <c r="C29" s="8">
        <f>B29</f>
        <v>6685.01</v>
      </c>
      <c r="D29" s="8">
        <f t="shared" ref="D29:F29" si="23">C29</f>
        <v>6685.01</v>
      </c>
      <c r="E29" s="8">
        <f t="shared" si="23"/>
        <v>6685.01</v>
      </c>
      <c r="F29" s="8">
        <f t="shared" si="23"/>
        <v>6685.01</v>
      </c>
      <c r="H29" s="7"/>
    </row>
    <row r="30" spans="1:12" x14ac:dyDescent="0.2">
      <c r="A30" s="6" t="s">
        <v>32</v>
      </c>
      <c r="B30" s="240">
        <v>80633.58</v>
      </c>
      <c r="C30" s="8">
        <f t="shared" ref="C30:F36" si="24">B30</f>
        <v>80633.58</v>
      </c>
      <c r="D30" s="8">
        <f t="shared" si="24"/>
        <v>80633.58</v>
      </c>
      <c r="E30" s="8">
        <f t="shared" si="24"/>
        <v>80633.58</v>
      </c>
      <c r="F30" s="8">
        <f t="shared" si="24"/>
        <v>80633.58</v>
      </c>
    </row>
    <row r="31" spans="1:12" x14ac:dyDescent="0.2">
      <c r="A31" s="6" t="s">
        <v>33</v>
      </c>
      <c r="B31" s="241">
        <v>100345.66</v>
      </c>
      <c r="C31" s="8">
        <f t="shared" si="24"/>
        <v>100345.66</v>
      </c>
      <c r="D31" s="8">
        <f t="shared" si="24"/>
        <v>100345.66</v>
      </c>
      <c r="E31" s="8">
        <f t="shared" si="24"/>
        <v>100345.66</v>
      </c>
      <c r="F31" s="8">
        <f t="shared" si="24"/>
        <v>100345.66</v>
      </c>
    </row>
    <row r="32" spans="1:12" x14ac:dyDescent="0.2">
      <c r="A32" s="6" t="s">
        <v>52</v>
      </c>
      <c r="B32" s="241">
        <v>20625.330000000002</v>
      </c>
      <c r="C32" s="8">
        <f t="shared" si="24"/>
        <v>20625.330000000002</v>
      </c>
      <c r="D32" s="8">
        <f t="shared" si="24"/>
        <v>20625.330000000002</v>
      </c>
      <c r="E32" s="8">
        <f t="shared" si="24"/>
        <v>20625.330000000002</v>
      </c>
      <c r="F32" s="8">
        <f t="shared" si="24"/>
        <v>20625.330000000002</v>
      </c>
    </row>
    <row r="33" spans="1:12" x14ac:dyDescent="0.2">
      <c r="A33" s="1" t="s">
        <v>53</v>
      </c>
      <c r="B33" s="241">
        <v>3334.85</v>
      </c>
      <c r="C33" s="8">
        <f t="shared" si="24"/>
        <v>3334.85</v>
      </c>
      <c r="D33" s="8">
        <f t="shared" si="24"/>
        <v>3334.85</v>
      </c>
      <c r="E33" s="8">
        <f t="shared" si="24"/>
        <v>3334.85</v>
      </c>
      <c r="F33" s="8">
        <f t="shared" si="24"/>
        <v>3334.85</v>
      </c>
    </row>
    <row r="34" spans="1:12" x14ac:dyDescent="0.2">
      <c r="A34" s="1" t="s">
        <v>54</v>
      </c>
      <c r="B34" s="241">
        <v>6318.14</v>
      </c>
      <c r="C34" s="8">
        <f t="shared" si="24"/>
        <v>6318.14</v>
      </c>
      <c r="D34" s="8">
        <f t="shared" si="24"/>
        <v>6318.14</v>
      </c>
      <c r="E34" s="8">
        <f t="shared" si="24"/>
        <v>6318.14</v>
      </c>
      <c r="F34" s="8">
        <f t="shared" si="24"/>
        <v>6318.14</v>
      </c>
    </row>
    <row r="35" spans="1:12" x14ac:dyDescent="0.2">
      <c r="A35" s="1" t="s">
        <v>55</v>
      </c>
      <c r="B35" s="241">
        <v>3861.93</v>
      </c>
      <c r="C35" s="8">
        <f t="shared" si="24"/>
        <v>3861.93</v>
      </c>
      <c r="D35" s="8">
        <f t="shared" si="24"/>
        <v>3861.93</v>
      </c>
      <c r="E35" s="8">
        <f t="shared" si="24"/>
        <v>3861.93</v>
      </c>
      <c r="F35" s="8">
        <f t="shared" si="24"/>
        <v>3861.93</v>
      </c>
    </row>
    <row r="36" spans="1:12" x14ac:dyDescent="0.2">
      <c r="A36" s="6" t="s">
        <v>44</v>
      </c>
      <c r="B36" s="241">
        <v>14894.72</v>
      </c>
      <c r="C36" s="8">
        <f t="shared" si="24"/>
        <v>14894.72</v>
      </c>
      <c r="D36" s="8">
        <f t="shared" si="24"/>
        <v>14894.72</v>
      </c>
      <c r="E36" s="8">
        <f t="shared" si="24"/>
        <v>14894.72</v>
      </c>
      <c r="F36" s="8">
        <f t="shared" si="24"/>
        <v>14894.72</v>
      </c>
    </row>
    <row r="38" spans="1:12" s="3" customFormat="1" x14ac:dyDescent="0.2">
      <c r="A38" s="236" t="s">
        <v>56</v>
      </c>
      <c r="B38" s="237">
        <f>B1</f>
        <v>2023</v>
      </c>
      <c r="C38" s="237">
        <f>C1</f>
        <v>2024</v>
      </c>
      <c r="D38" s="237">
        <f>D1</f>
        <v>2025</v>
      </c>
      <c r="E38" s="237">
        <f>E1</f>
        <v>2026</v>
      </c>
      <c r="F38" s="237">
        <f>F1</f>
        <v>2027</v>
      </c>
      <c r="L38" s="1"/>
    </row>
    <row r="39" spans="1:12" x14ac:dyDescent="0.2">
      <c r="A39" s="6" t="s">
        <v>57</v>
      </c>
      <c r="B39" s="1">
        <v>6791.31</v>
      </c>
      <c r="C39" s="242">
        <f>B39</f>
        <v>6791.31</v>
      </c>
      <c r="D39" s="242">
        <f t="shared" ref="D39:F39" si="25">C39</f>
        <v>6791.31</v>
      </c>
      <c r="E39" s="242">
        <f t="shared" si="25"/>
        <v>6791.31</v>
      </c>
      <c r="F39" s="242">
        <f t="shared" si="25"/>
        <v>6791.31</v>
      </c>
      <c r="I39" s="2"/>
      <c r="K39" s="6"/>
    </row>
    <row r="40" spans="1:12" x14ac:dyDescent="0.2">
      <c r="A40" s="6" t="s">
        <v>58</v>
      </c>
      <c r="B40" s="1">
        <v>10291.530000000001</v>
      </c>
      <c r="C40" s="242">
        <f t="shared" ref="C40:F61" si="26">B40</f>
        <v>10291.530000000001</v>
      </c>
      <c r="D40" s="242">
        <f t="shared" si="26"/>
        <v>10291.530000000001</v>
      </c>
      <c r="E40" s="242">
        <f t="shared" si="26"/>
        <v>10291.530000000001</v>
      </c>
      <c r="F40" s="242">
        <f t="shared" si="26"/>
        <v>10291.530000000001</v>
      </c>
      <c r="I40" s="2"/>
      <c r="K40" s="6"/>
    </row>
    <row r="41" spans="1:12" x14ac:dyDescent="0.2">
      <c r="A41" s="6" t="s">
        <v>59</v>
      </c>
      <c r="B41" s="1">
        <v>126340.85</v>
      </c>
      <c r="C41" s="242">
        <f t="shared" si="26"/>
        <v>126340.85</v>
      </c>
      <c r="D41" s="242">
        <f t="shared" si="26"/>
        <v>126340.85</v>
      </c>
      <c r="E41" s="242">
        <f t="shared" si="26"/>
        <v>126340.85</v>
      </c>
      <c r="F41" s="242">
        <f t="shared" si="26"/>
        <v>126340.85</v>
      </c>
      <c r="I41" s="2"/>
      <c r="K41" s="6"/>
    </row>
    <row r="42" spans="1:12" x14ac:dyDescent="0.2">
      <c r="A42" s="6" t="s">
        <v>60</v>
      </c>
      <c r="B42" s="1">
        <v>146081.88</v>
      </c>
      <c r="C42" s="242">
        <f t="shared" si="26"/>
        <v>146081.88</v>
      </c>
      <c r="D42" s="242">
        <f t="shared" si="26"/>
        <v>146081.88</v>
      </c>
      <c r="E42" s="242">
        <f t="shared" si="26"/>
        <v>146081.88</v>
      </c>
      <c r="F42" s="242">
        <f t="shared" si="26"/>
        <v>146081.88</v>
      </c>
      <c r="I42" s="2"/>
      <c r="K42" s="6"/>
    </row>
    <row r="43" spans="1:12" x14ac:dyDescent="0.2">
      <c r="A43" s="6" t="s">
        <v>61</v>
      </c>
      <c r="B43" s="1">
        <v>129859.71</v>
      </c>
      <c r="C43" s="242">
        <f t="shared" si="26"/>
        <v>129859.71</v>
      </c>
      <c r="D43" s="242">
        <f t="shared" si="26"/>
        <v>129859.71</v>
      </c>
      <c r="E43" s="242">
        <f t="shared" si="26"/>
        <v>129859.71</v>
      </c>
      <c r="F43" s="242">
        <f t="shared" si="26"/>
        <v>129859.71</v>
      </c>
      <c r="I43" s="2"/>
      <c r="K43" s="6"/>
    </row>
    <row r="44" spans="1:12" x14ac:dyDescent="0.2">
      <c r="A44" s="6" t="s">
        <v>62</v>
      </c>
      <c r="B44" s="1">
        <v>149600.74</v>
      </c>
      <c r="C44" s="242">
        <f t="shared" si="26"/>
        <v>149600.74</v>
      </c>
      <c r="D44" s="242">
        <f t="shared" si="26"/>
        <v>149600.74</v>
      </c>
      <c r="E44" s="242">
        <f t="shared" si="26"/>
        <v>149600.74</v>
      </c>
      <c r="F44" s="242">
        <f t="shared" si="26"/>
        <v>149600.74</v>
      </c>
      <c r="I44" s="2"/>
      <c r="K44" s="6"/>
    </row>
    <row r="45" spans="1:12" x14ac:dyDescent="0.2">
      <c r="A45" s="6" t="s">
        <v>63</v>
      </c>
      <c r="B45" s="1">
        <v>7001.11</v>
      </c>
      <c r="C45" s="242">
        <f t="shared" si="26"/>
        <v>7001.11</v>
      </c>
      <c r="D45" s="242">
        <f t="shared" si="26"/>
        <v>7001.11</v>
      </c>
      <c r="E45" s="242">
        <f t="shared" si="26"/>
        <v>7001.11</v>
      </c>
      <c r="F45" s="242">
        <f t="shared" si="26"/>
        <v>7001.11</v>
      </c>
      <c r="I45" s="2"/>
      <c r="K45" s="6"/>
    </row>
    <row r="46" spans="1:12" x14ac:dyDescent="0.2">
      <c r="A46" s="6" t="s">
        <v>382</v>
      </c>
      <c r="B46" s="1">
        <v>10873.27</v>
      </c>
      <c r="C46" s="242">
        <f t="shared" si="26"/>
        <v>10873.27</v>
      </c>
      <c r="D46" s="242">
        <f t="shared" si="26"/>
        <v>10873.27</v>
      </c>
      <c r="E46" s="242">
        <f t="shared" si="26"/>
        <v>10873.27</v>
      </c>
      <c r="F46" s="242">
        <f t="shared" si="26"/>
        <v>10873.27</v>
      </c>
      <c r="I46" s="2"/>
      <c r="K46" s="6"/>
    </row>
    <row r="47" spans="1:12" x14ac:dyDescent="0.2">
      <c r="A47" s="6" t="s">
        <v>383</v>
      </c>
      <c r="B47" s="1">
        <v>316.55</v>
      </c>
      <c r="C47" s="242">
        <f t="shared" si="26"/>
        <v>316.55</v>
      </c>
      <c r="D47" s="242">
        <f t="shared" si="26"/>
        <v>316.55</v>
      </c>
      <c r="E47" s="242">
        <f t="shared" si="26"/>
        <v>316.55</v>
      </c>
      <c r="F47" s="242">
        <f t="shared" si="26"/>
        <v>316.55</v>
      </c>
      <c r="I47" s="2"/>
      <c r="K47" s="6"/>
    </row>
    <row r="48" spans="1:12" x14ac:dyDescent="0.2">
      <c r="A48" s="6" t="s">
        <v>384</v>
      </c>
      <c r="B48" s="1">
        <v>23510.1</v>
      </c>
      <c r="C48" s="242">
        <f t="shared" si="26"/>
        <v>23510.1</v>
      </c>
      <c r="D48" s="242">
        <f t="shared" si="26"/>
        <v>23510.1</v>
      </c>
      <c r="E48" s="242">
        <f t="shared" si="26"/>
        <v>23510.1</v>
      </c>
      <c r="F48" s="242">
        <f t="shared" si="26"/>
        <v>23510.1</v>
      </c>
      <c r="I48" s="2"/>
      <c r="K48" s="6"/>
    </row>
    <row r="49" spans="1:11" x14ac:dyDescent="0.2">
      <c r="A49" s="6" t="s">
        <v>385</v>
      </c>
      <c r="B49" s="1">
        <v>183.99</v>
      </c>
      <c r="C49" s="242">
        <f t="shared" si="26"/>
        <v>183.99</v>
      </c>
      <c r="D49" s="242">
        <f t="shared" si="26"/>
        <v>183.99</v>
      </c>
      <c r="E49" s="242">
        <f t="shared" si="26"/>
        <v>183.99</v>
      </c>
      <c r="F49" s="242">
        <f t="shared" si="26"/>
        <v>183.99</v>
      </c>
      <c r="I49" s="2"/>
      <c r="K49" s="6"/>
    </row>
    <row r="50" spans="1:11" x14ac:dyDescent="0.2">
      <c r="A50" s="6" t="s">
        <v>386</v>
      </c>
      <c r="B50" s="1">
        <v>1140.27</v>
      </c>
      <c r="C50" s="242">
        <f t="shared" si="26"/>
        <v>1140.27</v>
      </c>
      <c r="D50" s="242">
        <f t="shared" si="26"/>
        <v>1140.27</v>
      </c>
      <c r="E50" s="242">
        <f t="shared" si="26"/>
        <v>1140.27</v>
      </c>
      <c r="F50" s="242">
        <f t="shared" si="26"/>
        <v>1140.27</v>
      </c>
      <c r="I50" s="2"/>
      <c r="K50" s="6"/>
    </row>
    <row r="51" spans="1:11" x14ac:dyDescent="0.2">
      <c r="A51" s="1" t="s">
        <v>387</v>
      </c>
      <c r="B51" s="1">
        <v>86.22</v>
      </c>
      <c r="C51" s="242">
        <f t="shared" si="26"/>
        <v>86.22</v>
      </c>
      <c r="D51" s="242">
        <f t="shared" si="26"/>
        <v>86.22</v>
      </c>
      <c r="E51" s="242">
        <f t="shared" si="26"/>
        <v>86.22</v>
      </c>
      <c r="F51" s="242">
        <f t="shared" si="26"/>
        <v>86.22</v>
      </c>
      <c r="I51" s="2"/>
      <c r="K51" s="6"/>
    </row>
    <row r="52" spans="1:11" x14ac:dyDescent="0.2">
      <c r="A52" s="1" t="s">
        <v>53</v>
      </c>
      <c r="B52" s="1">
        <v>3334.85</v>
      </c>
      <c r="C52" s="242">
        <f t="shared" si="26"/>
        <v>3334.85</v>
      </c>
      <c r="D52" s="242">
        <f t="shared" si="26"/>
        <v>3334.85</v>
      </c>
      <c r="E52" s="242">
        <f t="shared" si="26"/>
        <v>3334.85</v>
      </c>
      <c r="F52" s="242">
        <f t="shared" si="26"/>
        <v>3334.85</v>
      </c>
      <c r="I52" s="2"/>
    </row>
    <row r="53" spans="1:11" x14ac:dyDescent="0.2">
      <c r="A53" s="1" t="s">
        <v>64</v>
      </c>
      <c r="B53" s="1">
        <v>12321.36</v>
      </c>
      <c r="C53" s="242">
        <f t="shared" si="26"/>
        <v>12321.36</v>
      </c>
      <c r="D53" s="242">
        <f t="shared" si="26"/>
        <v>12321.36</v>
      </c>
      <c r="E53" s="242">
        <f t="shared" si="26"/>
        <v>12321.36</v>
      </c>
      <c r="F53" s="242">
        <f t="shared" si="26"/>
        <v>12321.36</v>
      </c>
      <c r="I53" s="2"/>
    </row>
    <row r="54" spans="1:11" x14ac:dyDescent="0.2">
      <c r="A54" s="1" t="s">
        <v>65</v>
      </c>
      <c r="B54" s="1">
        <v>20049.259999999998</v>
      </c>
      <c r="C54" s="242">
        <f t="shared" si="26"/>
        <v>20049.259999999998</v>
      </c>
      <c r="D54" s="242">
        <f t="shared" si="26"/>
        <v>20049.259999999998</v>
      </c>
      <c r="E54" s="242">
        <f t="shared" si="26"/>
        <v>20049.259999999998</v>
      </c>
      <c r="F54" s="242">
        <f t="shared" si="26"/>
        <v>20049.259999999998</v>
      </c>
      <c r="I54" s="2"/>
    </row>
    <row r="55" spans="1:11" x14ac:dyDescent="0.2">
      <c r="A55" s="1" t="s">
        <v>66</v>
      </c>
      <c r="B55" s="1">
        <v>29921.24</v>
      </c>
      <c r="C55" s="242">
        <f t="shared" si="26"/>
        <v>29921.24</v>
      </c>
      <c r="D55" s="242">
        <f t="shared" si="26"/>
        <v>29921.24</v>
      </c>
      <c r="E55" s="242">
        <f t="shared" si="26"/>
        <v>29921.24</v>
      </c>
      <c r="F55" s="242">
        <f t="shared" si="26"/>
        <v>29921.24</v>
      </c>
      <c r="I55" s="2"/>
    </row>
    <row r="56" spans="1:11" x14ac:dyDescent="0.2">
      <c r="A56" s="1" t="s">
        <v>67</v>
      </c>
      <c r="B56" s="1">
        <v>13131.51</v>
      </c>
      <c r="C56" s="242">
        <f t="shared" si="26"/>
        <v>13131.51</v>
      </c>
      <c r="D56" s="242">
        <f t="shared" si="26"/>
        <v>13131.51</v>
      </c>
      <c r="E56" s="242">
        <f t="shared" si="26"/>
        <v>13131.51</v>
      </c>
      <c r="F56" s="242">
        <f t="shared" si="26"/>
        <v>13131.51</v>
      </c>
      <c r="I56" s="2"/>
    </row>
    <row r="57" spans="1:11" x14ac:dyDescent="0.2">
      <c r="A57" s="1" t="s">
        <v>68</v>
      </c>
      <c r="B57" s="1">
        <v>22919.65</v>
      </c>
      <c r="C57" s="242">
        <f t="shared" si="26"/>
        <v>22919.65</v>
      </c>
      <c r="D57" s="242">
        <f t="shared" si="26"/>
        <v>22919.65</v>
      </c>
      <c r="E57" s="242">
        <f t="shared" si="26"/>
        <v>22919.65</v>
      </c>
      <c r="F57" s="242">
        <f t="shared" si="26"/>
        <v>22919.65</v>
      </c>
      <c r="I57" s="2"/>
    </row>
    <row r="58" spans="1:11" x14ac:dyDescent="0.2">
      <c r="A58" s="1" t="s">
        <v>69</v>
      </c>
      <c r="B58" s="1">
        <v>28314.32</v>
      </c>
      <c r="C58" s="242">
        <f t="shared" si="26"/>
        <v>28314.32</v>
      </c>
      <c r="D58" s="242">
        <f t="shared" si="26"/>
        <v>28314.32</v>
      </c>
      <c r="E58" s="242">
        <f t="shared" si="26"/>
        <v>28314.32</v>
      </c>
      <c r="F58" s="242">
        <f t="shared" si="26"/>
        <v>28314.32</v>
      </c>
      <c r="I58" s="2"/>
    </row>
    <row r="59" spans="1:11" x14ac:dyDescent="0.2">
      <c r="A59" s="1" t="s">
        <v>70</v>
      </c>
      <c r="B59" s="1">
        <v>45070.75</v>
      </c>
      <c r="C59" s="242">
        <f t="shared" si="26"/>
        <v>45070.75</v>
      </c>
      <c r="D59" s="242">
        <f t="shared" si="26"/>
        <v>45070.75</v>
      </c>
      <c r="E59" s="242">
        <f t="shared" si="26"/>
        <v>45070.75</v>
      </c>
      <c r="F59" s="242">
        <f t="shared" si="26"/>
        <v>45070.75</v>
      </c>
      <c r="I59" s="2"/>
    </row>
    <row r="60" spans="1:11" x14ac:dyDescent="0.2">
      <c r="A60" s="1" t="s">
        <v>71</v>
      </c>
      <c r="B60" s="1">
        <v>5189.47</v>
      </c>
      <c r="C60" s="242">
        <f t="shared" si="26"/>
        <v>5189.47</v>
      </c>
      <c r="D60" s="242">
        <f t="shared" si="26"/>
        <v>5189.47</v>
      </c>
      <c r="E60" s="242">
        <f t="shared" si="26"/>
        <v>5189.47</v>
      </c>
      <c r="F60" s="242">
        <f t="shared" si="26"/>
        <v>5189.47</v>
      </c>
      <c r="I60" s="2"/>
    </row>
    <row r="61" spans="1:11" x14ac:dyDescent="0.2">
      <c r="A61" s="1" t="s">
        <v>72</v>
      </c>
      <c r="B61" s="1">
        <v>22563.54</v>
      </c>
      <c r="C61" s="242">
        <f t="shared" si="26"/>
        <v>22563.54</v>
      </c>
      <c r="D61" s="242">
        <f t="shared" si="26"/>
        <v>22563.54</v>
      </c>
      <c r="E61" s="242">
        <f t="shared" si="26"/>
        <v>22563.54</v>
      </c>
      <c r="F61" s="242">
        <f t="shared" si="26"/>
        <v>22563.54</v>
      </c>
      <c r="I61" s="2"/>
    </row>
    <row r="63" spans="1:11" x14ac:dyDescent="0.2">
      <c r="A63" s="236" t="s">
        <v>73</v>
      </c>
      <c r="B63" s="237">
        <f>B1</f>
        <v>2023</v>
      </c>
      <c r="C63" s="237">
        <f>C1</f>
        <v>2024</v>
      </c>
      <c r="D63" s="237">
        <f>D1</f>
        <v>2025</v>
      </c>
      <c r="E63" s="237">
        <f>E1</f>
        <v>2026</v>
      </c>
      <c r="F63" s="237">
        <f>F1</f>
        <v>2027</v>
      </c>
    </row>
    <row r="64" spans="1:11" x14ac:dyDescent="0.2">
      <c r="A64" s="1" t="s">
        <v>393</v>
      </c>
      <c r="B64" s="1">
        <v>339.36</v>
      </c>
      <c r="C64" s="243">
        <f>B64</f>
        <v>339.36</v>
      </c>
      <c r="D64" s="243">
        <f t="shared" ref="D64:F64" si="27">C64</f>
        <v>339.36</v>
      </c>
      <c r="E64" s="243">
        <f t="shared" si="27"/>
        <v>339.36</v>
      </c>
      <c r="F64" s="243">
        <f t="shared" si="27"/>
        <v>339.36</v>
      </c>
    </row>
    <row r="65" spans="1:8" x14ac:dyDescent="0.2">
      <c r="A65" s="1" t="s">
        <v>54</v>
      </c>
      <c r="B65" s="1">
        <v>6318.14</v>
      </c>
      <c r="C65" s="243">
        <f t="shared" ref="C65:F76" si="28">B65</f>
        <v>6318.14</v>
      </c>
      <c r="D65" s="243">
        <f t="shared" si="28"/>
        <v>6318.14</v>
      </c>
      <c r="E65" s="243">
        <f t="shared" si="28"/>
        <v>6318.14</v>
      </c>
      <c r="F65" s="243">
        <f t="shared" si="28"/>
        <v>6318.14</v>
      </c>
    </row>
    <row r="66" spans="1:8" x14ac:dyDescent="0.2">
      <c r="A66" s="1" t="s">
        <v>74</v>
      </c>
      <c r="B66" s="256">
        <v>467.3</v>
      </c>
      <c r="C66" s="243">
        <f t="shared" si="28"/>
        <v>467.3</v>
      </c>
      <c r="D66" s="243">
        <f t="shared" si="28"/>
        <v>467.3</v>
      </c>
      <c r="E66" s="243">
        <f t="shared" si="28"/>
        <v>467.3</v>
      </c>
      <c r="F66" s="243">
        <f t="shared" si="28"/>
        <v>467.3</v>
      </c>
    </row>
    <row r="67" spans="1:8" x14ac:dyDescent="0.2">
      <c r="A67" s="1" t="s">
        <v>394</v>
      </c>
      <c r="B67" s="1">
        <v>12321.36</v>
      </c>
      <c r="C67" s="243">
        <f t="shared" si="28"/>
        <v>12321.36</v>
      </c>
      <c r="D67" s="243">
        <f t="shared" si="28"/>
        <v>12321.36</v>
      </c>
      <c r="E67" s="243">
        <f t="shared" si="28"/>
        <v>12321.36</v>
      </c>
      <c r="F67" s="243">
        <f t="shared" si="28"/>
        <v>12321.36</v>
      </c>
    </row>
    <row r="68" spans="1:8" x14ac:dyDescent="0.2">
      <c r="A68" s="1" t="s">
        <v>395</v>
      </c>
      <c r="B68" s="1">
        <v>20049.259999999998</v>
      </c>
      <c r="C68" s="243">
        <f t="shared" si="28"/>
        <v>20049.259999999998</v>
      </c>
      <c r="D68" s="243">
        <f t="shared" si="28"/>
        <v>20049.259999999998</v>
      </c>
      <c r="E68" s="243">
        <f t="shared" si="28"/>
        <v>20049.259999999998</v>
      </c>
      <c r="F68" s="243">
        <f t="shared" si="28"/>
        <v>20049.259999999998</v>
      </c>
    </row>
    <row r="69" spans="1:8" x14ac:dyDescent="0.2">
      <c r="A69" s="1" t="s">
        <v>396</v>
      </c>
      <c r="B69" s="1">
        <v>29921.24</v>
      </c>
      <c r="C69" s="243">
        <f t="shared" si="28"/>
        <v>29921.24</v>
      </c>
      <c r="D69" s="243">
        <f t="shared" si="28"/>
        <v>29921.24</v>
      </c>
      <c r="E69" s="243">
        <f t="shared" si="28"/>
        <v>29921.24</v>
      </c>
      <c r="F69" s="243">
        <f t="shared" si="28"/>
        <v>29921.24</v>
      </c>
    </row>
    <row r="70" spans="1:8" x14ac:dyDescent="0.2">
      <c r="A70" s="1" t="s">
        <v>75</v>
      </c>
      <c r="B70" s="1">
        <v>14.36</v>
      </c>
      <c r="C70" s="243">
        <f t="shared" si="28"/>
        <v>14.36</v>
      </c>
      <c r="D70" s="243">
        <f t="shared" si="28"/>
        <v>14.36</v>
      </c>
      <c r="E70" s="243">
        <f t="shared" si="28"/>
        <v>14.36</v>
      </c>
      <c r="F70" s="243">
        <f t="shared" si="28"/>
        <v>14.36</v>
      </c>
    </row>
    <row r="71" spans="1:8" x14ac:dyDescent="0.2">
      <c r="A71" s="1" t="s">
        <v>397</v>
      </c>
      <c r="B71" s="257">
        <v>109.33</v>
      </c>
      <c r="C71" s="243">
        <f t="shared" si="28"/>
        <v>109.33</v>
      </c>
      <c r="D71" s="243">
        <f t="shared" si="28"/>
        <v>109.33</v>
      </c>
      <c r="E71" s="243">
        <f t="shared" si="28"/>
        <v>109.33</v>
      </c>
      <c r="F71" s="243">
        <f t="shared" si="28"/>
        <v>109.33</v>
      </c>
      <c r="H71" s="257" t="s">
        <v>402</v>
      </c>
    </row>
    <row r="72" spans="1:8" x14ac:dyDescent="0.2">
      <c r="A72" s="1" t="s">
        <v>398</v>
      </c>
      <c r="B72" s="257">
        <v>5187.62</v>
      </c>
      <c r="C72" s="243">
        <f t="shared" si="28"/>
        <v>5187.62</v>
      </c>
      <c r="D72" s="243">
        <f t="shared" si="28"/>
        <v>5187.62</v>
      </c>
      <c r="E72" s="243">
        <f t="shared" si="28"/>
        <v>5187.62</v>
      </c>
      <c r="F72" s="243">
        <f t="shared" si="28"/>
        <v>5187.62</v>
      </c>
      <c r="H72" s="257" t="s">
        <v>402</v>
      </c>
    </row>
    <row r="73" spans="1:8" x14ac:dyDescent="0.2">
      <c r="A73" s="1" t="s">
        <v>76</v>
      </c>
      <c r="B73" s="256">
        <v>756.44</v>
      </c>
      <c r="C73" s="243">
        <f t="shared" si="28"/>
        <v>756.44</v>
      </c>
      <c r="D73" s="243">
        <f t="shared" si="28"/>
        <v>756.44</v>
      </c>
      <c r="E73" s="243">
        <f t="shared" si="28"/>
        <v>756.44</v>
      </c>
      <c r="F73" s="243">
        <f t="shared" si="28"/>
        <v>756.44</v>
      </c>
    </row>
    <row r="74" spans="1:8" x14ac:dyDescent="0.2">
      <c r="A74" s="1" t="s">
        <v>399</v>
      </c>
      <c r="B74" s="1">
        <v>13131.51</v>
      </c>
      <c r="C74" s="243">
        <f t="shared" si="28"/>
        <v>13131.51</v>
      </c>
      <c r="D74" s="243">
        <f t="shared" si="28"/>
        <v>13131.51</v>
      </c>
      <c r="E74" s="243">
        <f t="shared" si="28"/>
        <v>13131.51</v>
      </c>
      <c r="F74" s="243">
        <f t="shared" si="28"/>
        <v>13131.51</v>
      </c>
    </row>
    <row r="75" spans="1:8" x14ac:dyDescent="0.2">
      <c r="A75" s="1" t="s">
        <v>400</v>
      </c>
      <c r="B75" s="1">
        <v>22919.65</v>
      </c>
      <c r="C75" s="243">
        <f t="shared" si="28"/>
        <v>22919.65</v>
      </c>
      <c r="D75" s="243">
        <f t="shared" si="28"/>
        <v>22919.65</v>
      </c>
      <c r="E75" s="243">
        <f t="shared" si="28"/>
        <v>22919.65</v>
      </c>
      <c r="F75" s="243">
        <f t="shared" si="28"/>
        <v>22919.65</v>
      </c>
    </row>
    <row r="76" spans="1:8" x14ac:dyDescent="0.2">
      <c r="A76" s="1" t="s">
        <v>401</v>
      </c>
      <c r="B76" s="1">
        <v>28314.32</v>
      </c>
      <c r="C76" s="243">
        <f t="shared" si="28"/>
        <v>28314.32</v>
      </c>
      <c r="D76" s="243">
        <f t="shared" si="28"/>
        <v>28314.32</v>
      </c>
      <c r="E76" s="243">
        <f t="shared" si="28"/>
        <v>28314.32</v>
      </c>
      <c r="F76" s="243">
        <f t="shared" si="28"/>
        <v>28314.32</v>
      </c>
    </row>
    <row r="78" spans="1:8" x14ac:dyDescent="0.2">
      <c r="A78" s="236" t="s">
        <v>77</v>
      </c>
      <c r="B78" s="237">
        <f>B1</f>
        <v>2023</v>
      </c>
      <c r="C78" s="237">
        <f>C1</f>
        <v>2024</v>
      </c>
      <c r="D78" s="237">
        <f>D1</f>
        <v>2025</v>
      </c>
      <c r="E78" s="237">
        <f>E1</f>
        <v>2026</v>
      </c>
      <c r="F78" s="237">
        <f>F1</f>
        <v>2027</v>
      </c>
    </row>
    <row r="79" spans="1:8" x14ac:dyDescent="0.2">
      <c r="A79" s="1" t="s">
        <v>78</v>
      </c>
      <c r="B79" s="9">
        <v>0.75</v>
      </c>
      <c r="C79" s="9">
        <v>0.5</v>
      </c>
      <c r="D79" s="9">
        <v>0.25</v>
      </c>
    </row>
    <row r="80" spans="1:8" x14ac:dyDescent="0.2">
      <c r="A80" s="18" t="s">
        <v>22</v>
      </c>
      <c r="B80" s="9">
        <v>-0.01</v>
      </c>
      <c r="C80" s="9">
        <v>-0.02</v>
      </c>
      <c r="D80" s="9">
        <v>-0.03</v>
      </c>
    </row>
    <row r="81" spans="1:6" x14ac:dyDescent="0.2">
      <c r="A81" s="18" t="s">
        <v>24</v>
      </c>
      <c r="B81" s="9">
        <v>0.01</v>
      </c>
      <c r="C81" s="9">
        <v>0.02</v>
      </c>
      <c r="D81" s="9">
        <v>0.03</v>
      </c>
    </row>
    <row r="83" spans="1:6" x14ac:dyDescent="0.2">
      <c r="A83" s="19" t="s">
        <v>6</v>
      </c>
      <c r="B83" s="244">
        <f>7/12*1000</f>
        <v>583.33333333333337</v>
      </c>
      <c r="C83" s="244"/>
      <c r="D83" s="244"/>
      <c r="E83" s="244"/>
      <c r="F83" s="244"/>
    </row>
    <row r="84" spans="1:6" x14ac:dyDescent="0.2">
      <c r="A84" s="19" t="s">
        <v>336</v>
      </c>
      <c r="B84" s="244"/>
      <c r="C84" s="244"/>
      <c r="D84" s="244"/>
      <c r="E84" s="244"/>
      <c r="F84" s="244"/>
    </row>
    <row r="85" spans="1:6" x14ac:dyDescent="0.2">
      <c r="A85" s="19" t="s">
        <v>7</v>
      </c>
      <c r="B85" s="258">
        <f>55.59/7*12</f>
        <v>95.297142857142859</v>
      </c>
      <c r="C85" s="244">
        <f>B85</f>
        <v>95.297142857142859</v>
      </c>
      <c r="D85" s="244">
        <f t="shared" ref="D85:F85" si="29">C85</f>
        <v>95.297142857142859</v>
      </c>
      <c r="E85" s="244">
        <f t="shared" si="29"/>
        <v>95.297142857142859</v>
      </c>
      <c r="F85" s="244">
        <f t="shared" si="29"/>
        <v>95.297142857142859</v>
      </c>
    </row>
    <row r="86" spans="1:6" x14ac:dyDescent="0.2">
      <c r="A86" s="1" t="s">
        <v>145</v>
      </c>
      <c r="B86" s="244">
        <v>523.82000000000005</v>
      </c>
      <c r="C86" s="244">
        <f>B86</f>
        <v>523.82000000000005</v>
      </c>
      <c r="D86" s="244">
        <f t="shared" ref="D86:F86" si="30">C86</f>
        <v>523.82000000000005</v>
      </c>
      <c r="E86" s="244">
        <f t="shared" si="30"/>
        <v>523.82000000000005</v>
      </c>
      <c r="F86" s="244">
        <f t="shared" si="30"/>
        <v>523.82000000000005</v>
      </c>
    </row>
    <row r="88" spans="1:6" x14ac:dyDescent="0.2">
      <c r="A88" s="3" t="s">
        <v>199</v>
      </c>
      <c r="B88" s="3" t="s">
        <v>198</v>
      </c>
    </row>
    <row r="89" spans="1:6" x14ac:dyDescent="0.2">
      <c r="A89" s="194" t="s">
        <v>190</v>
      </c>
      <c r="B89" s="194">
        <v>20</v>
      </c>
    </row>
    <row r="90" spans="1:6" x14ac:dyDescent="0.2">
      <c r="A90" s="194" t="s">
        <v>191</v>
      </c>
      <c r="B90" s="194">
        <v>20</v>
      </c>
    </row>
    <row r="91" spans="1:6" x14ac:dyDescent="0.2">
      <c r="A91" s="194" t="s">
        <v>192</v>
      </c>
      <c r="B91" s="194">
        <v>8</v>
      </c>
    </row>
    <row r="92" spans="1:6" x14ac:dyDescent="0.2">
      <c r="A92" s="194" t="s">
        <v>193</v>
      </c>
      <c r="B92" s="194">
        <v>5</v>
      </c>
    </row>
    <row r="93" spans="1:6" x14ac:dyDescent="0.2">
      <c r="A93" s="194" t="s">
        <v>194</v>
      </c>
      <c r="B93" s="194">
        <v>4</v>
      </c>
    </row>
    <row r="94" spans="1:6" x14ac:dyDescent="0.2">
      <c r="A94" s="194" t="s">
        <v>195</v>
      </c>
      <c r="B94" s="194">
        <v>3</v>
      </c>
    </row>
    <row r="95" spans="1:6" x14ac:dyDescent="0.2">
      <c r="A95" s="194" t="s">
        <v>196</v>
      </c>
      <c r="B95" s="194">
        <v>8</v>
      </c>
    </row>
    <row r="96" spans="1:6" x14ac:dyDescent="0.2">
      <c r="A96" s="194" t="s">
        <v>197</v>
      </c>
      <c r="B96" s="194">
        <v>20</v>
      </c>
    </row>
    <row r="97" spans="1:2" x14ac:dyDescent="0.2">
      <c r="A97" s="194" t="s">
        <v>130</v>
      </c>
      <c r="B97" s="194"/>
    </row>
    <row r="98" spans="1:2" x14ac:dyDescent="0.2">
      <c r="A98" s="194" t="s">
        <v>130</v>
      </c>
      <c r="B98" s="194"/>
    </row>
    <row r="99" spans="1:2" x14ac:dyDescent="0.2">
      <c r="A99" s="194" t="s">
        <v>130</v>
      </c>
      <c r="B99" s="194"/>
    </row>
  </sheetData>
  <sheetProtection algorithmName="SHA-512" hashValue="ghXpcXnom8UKpjfvlx3QBWAhcJw7B0lXv/BUKTDYDGit1agX5C43nH79A38tSzuO9kUCjxfta/fAqOWoRE3CWQ==" saltValue="8OGlhvfFoX/j19CXSecuuw==" spinCount="100000" sheet="1" objects="1" scenarios="1"/>
  <mergeCells count="1">
    <mergeCell ref="I3:K5"/>
  </mergeCells>
  <hyperlinks>
    <hyperlink ref="A85" r:id="rId1" display="Professionalisering  en begeleiding van starters en schoolleiders " xr:uid="{1C32C661-61FB-4BB4-A7E3-7AE12D267126}"/>
    <hyperlink ref="A83" r:id="rId2" xr:uid="{84D664DD-3840-40EA-B32F-8B89C96AC5D0}"/>
  </hyperlinks>
  <pageMargins left="0.7" right="0.7" top="0.75" bottom="0.75" header="0.3" footer="0.3"/>
  <pageSetup paperSize="9" scale="75" orientation="portrait" horizontalDpi="4294967293" verticalDpi="4294967293" r:id="rId3"/>
  <headerFooter>
    <oddFooter>&amp;F</oddFooter>
  </headerFooter>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6EAE-BB62-4BD5-8C40-F5F0BCC47174}">
  <sheetPr>
    <tabColor theme="0" tint="-0.249977111117893"/>
    <pageSetUpPr fitToPage="1"/>
  </sheetPr>
  <dimension ref="A1:W40"/>
  <sheetViews>
    <sheetView zoomScale="85" zoomScaleNormal="85" workbookViewId="0"/>
  </sheetViews>
  <sheetFormatPr defaultColWidth="9.140625" defaultRowHeight="12.75" x14ac:dyDescent="0.2"/>
  <cols>
    <col min="1" max="1" width="16.85546875" style="1" bestFit="1" customWidth="1"/>
    <col min="2" max="16384" width="9.140625" style="1"/>
  </cols>
  <sheetData>
    <row r="1" spans="1:23" ht="24" customHeight="1" x14ac:dyDescent="0.25">
      <c r="A1" s="245" t="s">
        <v>114</v>
      </c>
      <c r="B1" s="27"/>
      <c r="C1" s="248">
        <v>0.59</v>
      </c>
      <c r="D1" s="246" t="s">
        <v>115</v>
      </c>
      <c r="E1" s="27"/>
      <c r="F1" s="27"/>
      <c r="G1" s="27"/>
      <c r="H1" s="27"/>
      <c r="I1" s="27"/>
      <c r="J1" s="27"/>
      <c r="K1" s="27"/>
      <c r="L1" s="27"/>
      <c r="M1" s="27"/>
      <c r="N1" s="27"/>
      <c r="O1" s="27"/>
      <c r="P1" s="27"/>
      <c r="Q1" s="27"/>
      <c r="R1" s="27"/>
      <c r="S1" s="27"/>
      <c r="T1" s="27"/>
      <c r="U1" s="27"/>
      <c r="V1" s="27"/>
      <c r="W1" s="27"/>
    </row>
    <row r="2" spans="1:23" x14ac:dyDescent="0.2">
      <c r="A2" s="245"/>
      <c r="B2" s="27"/>
      <c r="C2" s="247"/>
      <c r="D2" s="246"/>
      <c r="E2" s="27"/>
      <c r="F2" s="27"/>
      <c r="G2" s="27"/>
      <c r="H2" s="27"/>
      <c r="I2" s="27"/>
      <c r="J2" s="27"/>
      <c r="K2" s="27"/>
      <c r="L2" s="27"/>
      <c r="M2" s="27"/>
      <c r="N2" s="27"/>
      <c r="O2" s="27"/>
      <c r="P2" s="27"/>
      <c r="Q2" s="27"/>
      <c r="R2" s="27"/>
      <c r="S2" s="27"/>
      <c r="T2" s="27"/>
      <c r="U2" s="27"/>
      <c r="V2" s="27"/>
      <c r="W2" s="27"/>
    </row>
    <row r="3" spans="1:23" x14ac:dyDescent="0.2">
      <c r="A3" s="20" t="s">
        <v>97</v>
      </c>
      <c r="B3" s="270" t="s">
        <v>371</v>
      </c>
      <c r="C3" s="270"/>
      <c r="D3" s="270"/>
      <c r="E3" s="21"/>
      <c r="F3" s="21"/>
      <c r="G3" s="21"/>
      <c r="H3" s="21"/>
      <c r="I3" s="21"/>
      <c r="J3" s="21"/>
      <c r="K3" s="21"/>
      <c r="L3" s="21"/>
      <c r="M3" s="21"/>
      <c r="N3" s="21"/>
      <c r="O3" s="21"/>
      <c r="P3" s="21"/>
      <c r="Q3" s="21"/>
      <c r="R3" s="21"/>
      <c r="S3" s="21"/>
      <c r="T3" s="21"/>
      <c r="U3" s="21"/>
      <c r="V3" s="21"/>
    </row>
    <row r="4" spans="1:23" x14ac:dyDescent="0.2">
      <c r="A4" s="20"/>
      <c r="B4" s="251" t="s">
        <v>372</v>
      </c>
      <c r="C4" s="251" t="s">
        <v>373</v>
      </c>
      <c r="D4" s="251" t="s">
        <v>374</v>
      </c>
      <c r="E4" s="251" t="s">
        <v>375</v>
      </c>
      <c r="F4" s="21"/>
      <c r="G4" s="21"/>
      <c r="H4" s="21"/>
      <c r="I4" s="21"/>
      <c r="J4" s="21"/>
      <c r="K4" s="21"/>
      <c r="L4" s="21"/>
      <c r="M4" s="21"/>
      <c r="N4" s="21"/>
      <c r="O4" s="21"/>
      <c r="P4" s="21"/>
      <c r="Q4" s="21"/>
      <c r="R4" s="21"/>
      <c r="S4" s="21"/>
      <c r="T4" s="21"/>
      <c r="U4" s="21"/>
      <c r="V4" s="21"/>
    </row>
    <row r="5" spans="1:23" x14ac:dyDescent="0.2">
      <c r="A5" s="22" t="s">
        <v>98</v>
      </c>
      <c r="B5" s="251">
        <v>-3</v>
      </c>
      <c r="C5" s="251">
        <v>-2</v>
      </c>
      <c r="D5" s="251">
        <v>-1</v>
      </c>
      <c r="E5" s="251">
        <v>0</v>
      </c>
      <c r="F5" s="23">
        <v>1</v>
      </c>
      <c r="G5" s="23">
        <v>2</v>
      </c>
      <c r="H5" s="23">
        <v>3</v>
      </c>
      <c r="I5" s="23">
        <v>4</v>
      </c>
      <c r="J5" s="23">
        <v>5</v>
      </c>
      <c r="K5" s="23">
        <v>6</v>
      </c>
      <c r="L5" s="23">
        <v>7</v>
      </c>
      <c r="M5" s="23">
        <v>8</v>
      </c>
      <c r="N5" s="23">
        <v>9</v>
      </c>
      <c r="O5" s="23">
        <v>10</v>
      </c>
      <c r="P5" s="23">
        <v>11</v>
      </c>
      <c r="Q5" s="23">
        <v>12</v>
      </c>
      <c r="R5" s="23">
        <v>13</v>
      </c>
      <c r="S5" s="23">
        <v>14</v>
      </c>
      <c r="T5" s="23">
        <v>15</v>
      </c>
      <c r="U5" s="23">
        <v>16</v>
      </c>
      <c r="V5" s="23" t="s">
        <v>376</v>
      </c>
      <c r="W5" s="1" t="s">
        <v>122</v>
      </c>
    </row>
    <row r="6" spans="1:23" x14ac:dyDescent="0.2">
      <c r="A6" s="18" t="s">
        <v>99</v>
      </c>
      <c r="B6" s="252"/>
      <c r="C6" s="252"/>
      <c r="D6" s="252"/>
      <c r="E6" s="252"/>
      <c r="F6" s="252">
        <v>2755</v>
      </c>
      <c r="G6" s="252">
        <v>3031</v>
      </c>
      <c r="H6" s="252">
        <v>3177</v>
      </c>
      <c r="I6" s="252">
        <v>3339</v>
      </c>
      <c r="J6" s="252">
        <v>3481</v>
      </c>
      <c r="K6" s="252">
        <v>3622</v>
      </c>
      <c r="L6" s="252">
        <v>3757</v>
      </c>
      <c r="M6" s="252">
        <v>3890</v>
      </c>
      <c r="N6" s="252">
        <v>4035</v>
      </c>
      <c r="O6" s="252">
        <v>4164</v>
      </c>
      <c r="P6" s="252">
        <v>4296</v>
      </c>
      <c r="Q6" s="249">
        <v>4425</v>
      </c>
      <c r="R6" s="249">
        <v>4573</v>
      </c>
      <c r="S6" s="249"/>
      <c r="T6" s="249"/>
      <c r="U6" s="249"/>
      <c r="V6" s="24">
        <v>13</v>
      </c>
      <c r="W6" s="1" t="s">
        <v>123</v>
      </c>
    </row>
    <row r="7" spans="1:23" x14ac:dyDescent="0.2">
      <c r="A7" s="18" t="s">
        <v>100</v>
      </c>
      <c r="B7" s="252"/>
      <c r="C7" s="252"/>
      <c r="D7" s="252"/>
      <c r="E7" s="252"/>
      <c r="F7" s="252">
        <v>2896</v>
      </c>
      <c r="G7" s="252">
        <v>3031</v>
      </c>
      <c r="H7" s="252">
        <v>3181</v>
      </c>
      <c r="I7" s="252">
        <v>3341</v>
      </c>
      <c r="J7" s="252">
        <v>3491</v>
      </c>
      <c r="K7" s="252">
        <v>3641</v>
      </c>
      <c r="L7" s="252">
        <v>3793</v>
      </c>
      <c r="M7" s="252">
        <v>4035</v>
      </c>
      <c r="N7" s="252">
        <v>4196</v>
      </c>
      <c r="O7" s="252">
        <v>4358</v>
      </c>
      <c r="P7" s="252">
        <v>4520</v>
      </c>
      <c r="Q7" s="249">
        <v>4682</v>
      </c>
      <c r="R7" s="249">
        <v>4844</v>
      </c>
      <c r="S7" s="249">
        <v>5006</v>
      </c>
      <c r="T7" s="249">
        <v>5169</v>
      </c>
      <c r="U7" s="249">
        <v>5329</v>
      </c>
      <c r="V7" s="24">
        <v>16</v>
      </c>
      <c r="W7" s="1" t="s">
        <v>123</v>
      </c>
    </row>
    <row r="8" spans="1:23" x14ac:dyDescent="0.2">
      <c r="A8" s="18" t="s">
        <v>101</v>
      </c>
      <c r="B8" s="252"/>
      <c r="C8" s="252"/>
      <c r="D8" s="252"/>
      <c r="E8" s="252"/>
      <c r="F8" s="252">
        <v>3031</v>
      </c>
      <c r="G8" s="252">
        <v>3210</v>
      </c>
      <c r="H8" s="252">
        <v>3417</v>
      </c>
      <c r="I8" s="252">
        <v>3626</v>
      </c>
      <c r="J8" s="252">
        <v>3833</v>
      </c>
      <c r="K8" s="252">
        <v>4068</v>
      </c>
      <c r="L8" s="252">
        <v>4329</v>
      </c>
      <c r="M8" s="252">
        <v>4621</v>
      </c>
      <c r="N8" s="252">
        <v>4938</v>
      </c>
      <c r="O8" s="252">
        <v>5284</v>
      </c>
      <c r="P8" s="252">
        <v>5657</v>
      </c>
      <c r="Q8" s="249">
        <v>6059</v>
      </c>
      <c r="R8" s="249"/>
      <c r="S8" s="249"/>
      <c r="T8" s="249"/>
      <c r="U8" s="249"/>
      <c r="V8" s="24">
        <v>12</v>
      </c>
      <c r="W8" s="1" t="s">
        <v>123</v>
      </c>
    </row>
    <row r="9" spans="1:23" x14ac:dyDescent="0.2">
      <c r="A9" s="18" t="s">
        <v>102</v>
      </c>
      <c r="B9" s="252">
        <v>3456.7500000000005</v>
      </c>
      <c r="C9" s="252">
        <v>3875.7500000000005</v>
      </c>
      <c r="D9" s="252">
        <v>4294.75</v>
      </c>
      <c r="E9" s="252"/>
      <c r="F9" s="252">
        <v>4715</v>
      </c>
      <c r="G9" s="252">
        <v>4857</v>
      </c>
      <c r="H9" s="252">
        <v>4991</v>
      </c>
      <c r="I9" s="252">
        <v>5128</v>
      </c>
      <c r="J9" s="252">
        <v>5260</v>
      </c>
      <c r="K9" s="252">
        <v>5535</v>
      </c>
      <c r="L9" s="252">
        <v>5668</v>
      </c>
      <c r="M9" s="252">
        <v>5803</v>
      </c>
      <c r="N9" s="252">
        <v>5973</v>
      </c>
      <c r="O9" s="252">
        <v>6144</v>
      </c>
      <c r="P9" s="252">
        <v>6314</v>
      </c>
      <c r="Q9" s="249">
        <v>6486</v>
      </c>
      <c r="R9" s="249">
        <v>6568</v>
      </c>
      <c r="S9" s="249"/>
      <c r="T9" s="249"/>
      <c r="U9" s="249"/>
      <c r="V9" s="24">
        <v>13</v>
      </c>
      <c r="W9" s="1" t="s">
        <v>123</v>
      </c>
    </row>
    <row r="10" spans="1:23" x14ac:dyDescent="0.2">
      <c r="A10" s="25" t="s">
        <v>103</v>
      </c>
      <c r="B10" s="253"/>
      <c r="C10" s="253"/>
      <c r="D10" s="253"/>
      <c r="E10" s="253"/>
      <c r="F10" s="253">
        <v>2896</v>
      </c>
      <c r="G10" s="253">
        <v>3031</v>
      </c>
      <c r="H10" s="253">
        <v>3181</v>
      </c>
      <c r="I10" s="253">
        <v>3341</v>
      </c>
      <c r="J10" s="253">
        <v>3491</v>
      </c>
      <c r="K10" s="253">
        <v>3641</v>
      </c>
      <c r="L10" s="253">
        <v>3793</v>
      </c>
      <c r="M10" s="253">
        <v>4035</v>
      </c>
      <c r="N10" s="253">
        <v>4196</v>
      </c>
      <c r="O10" s="253">
        <v>4358</v>
      </c>
      <c r="P10" s="253">
        <v>4520</v>
      </c>
      <c r="Q10" s="253">
        <v>4682</v>
      </c>
      <c r="R10" s="253">
        <v>4844</v>
      </c>
      <c r="S10" s="253">
        <v>5006</v>
      </c>
      <c r="T10" s="253">
        <v>5169</v>
      </c>
      <c r="U10" s="253">
        <v>5329</v>
      </c>
      <c r="V10" s="26">
        <v>16</v>
      </c>
      <c r="W10" s="1" t="s">
        <v>123</v>
      </c>
    </row>
    <row r="11" spans="1:23" x14ac:dyDescent="0.2">
      <c r="A11" s="25" t="s">
        <v>104</v>
      </c>
      <c r="B11" s="253"/>
      <c r="C11" s="253"/>
      <c r="D11" s="253"/>
      <c r="E11" s="253"/>
      <c r="F11" s="253">
        <v>3031</v>
      </c>
      <c r="G11" s="253">
        <v>3210</v>
      </c>
      <c r="H11" s="253">
        <v>3417</v>
      </c>
      <c r="I11" s="253">
        <v>3626</v>
      </c>
      <c r="J11" s="253">
        <v>3833</v>
      </c>
      <c r="K11" s="253">
        <v>4068</v>
      </c>
      <c r="L11" s="253">
        <v>4329</v>
      </c>
      <c r="M11" s="253">
        <v>4621</v>
      </c>
      <c r="N11" s="253">
        <v>4938</v>
      </c>
      <c r="O11" s="253">
        <v>5284</v>
      </c>
      <c r="P11" s="253">
        <v>5657</v>
      </c>
      <c r="Q11" s="253">
        <v>6059</v>
      </c>
      <c r="R11" s="253"/>
      <c r="S11" s="253"/>
      <c r="T11" s="253"/>
      <c r="U11" s="253"/>
      <c r="V11" s="26">
        <v>12</v>
      </c>
      <c r="W11" s="1" t="s">
        <v>123</v>
      </c>
    </row>
    <row r="12" spans="1:23" x14ac:dyDescent="0.2">
      <c r="A12" s="25" t="s">
        <v>105</v>
      </c>
      <c r="B12" s="253">
        <v>4116.6750000000002</v>
      </c>
      <c r="C12" s="253">
        <v>4415.2125000000005</v>
      </c>
      <c r="D12" s="253"/>
      <c r="E12" s="253"/>
      <c r="F12" s="253">
        <v>4715</v>
      </c>
      <c r="G12" s="253">
        <v>4857</v>
      </c>
      <c r="H12" s="253">
        <v>4991</v>
      </c>
      <c r="I12" s="253">
        <v>5128</v>
      </c>
      <c r="J12" s="253">
        <v>5260</v>
      </c>
      <c r="K12" s="253">
        <v>5535</v>
      </c>
      <c r="L12" s="253">
        <v>5668</v>
      </c>
      <c r="M12" s="253">
        <v>5803</v>
      </c>
      <c r="N12" s="253">
        <v>5973</v>
      </c>
      <c r="O12" s="253">
        <v>6144</v>
      </c>
      <c r="P12" s="253">
        <v>6314</v>
      </c>
      <c r="Q12" s="253">
        <v>6486</v>
      </c>
      <c r="R12" s="253">
        <v>6568</v>
      </c>
      <c r="S12" s="253"/>
      <c r="T12" s="253"/>
      <c r="U12" s="253"/>
      <c r="V12" s="26">
        <v>13</v>
      </c>
      <c r="W12" s="1" t="s">
        <v>123</v>
      </c>
    </row>
    <row r="13" spans="1:23" x14ac:dyDescent="0.2">
      <c r="A13" s="25" t="s">
        <v>106</v>
      </c>
      <c r="B13" s="253">
        <v>4294.75</v>
      </c>
      <c r="C13" s="253">
        <v>4661.375</v>
      </c>
      <c r="D13" s="253">
        <v>5028.0000000000009</v>
      </c>
      <c r="E13" s="253"/>
      <c r="F13" s="253">
        <v>5399</v>
      </c>
      <c r="G13" s="253">
        <v>5535</v>
      </c>
      <c r="H13" s="253">
        <v>5803</v>
      </c>
      <c r="I13" s="253">
        <v>5973</v>
      </c>
      <c r="J13" s="253">
        <v>6144</v>
      </c>
      <c r="K13" s="253">
        <v>6314</v>
      </c>
      <c r="L13" s="253">
        <v>6486</v>
      </c>
      <c r="M13" s="253">
        <v>6658</v>
      </c>
      <c r="N13" s="253">
        <v>6838</v>
      </c>
      <c r="O13" s="253">
        <v>7024</v>
      </c>
      <c r="P13" s="253">
        <v>7215</v>
      </c>
      <c r="Q13" s="253"/>
      <c r="R13" s="253"/>
      <c r="S13" s="253"/>
      <c r="T13" s="253"/>
      <c r="U13" s="253"/>
      <c r="V13" s="26">
        <v>11</v>
      </c>
      <c r="W13" s="1" t="s">
        <v>123</v>
      </c>
    </row>
    <row r="14" spans="1:23" x14ac:dyDescent="0.2">
      <c r="A14" s="25" t="s">
        <v>107</v>
      </c>
      <c r="B14" s="253">
        <v>3750.05</v>
      </c>
      <c r="C14" s="253">
        <v>4467.5875000000005</v>
      </c>
      <c r="D14" s="253">
        <v>4870.875</v>
      </c>
      <c r="E14" s="253">
        <v>5279.4000000000005</v>
      </c>
      <c r="F14" s="253">
        <v>5668</v>
      </c>
      <c r="G14" s="253">
        <v>5803</v>
      </c>
      <c r="H14" s="253">
        <v>5973</v>
      </c>
      <c r="I14" s="253">
        <v>6314</v>
      </c>
      <c r="J14" s="253">
        <v>6486</v>
      </c>
      <c r="K14" s="253">
        <v>6658</v>
      </c>
      <c r="L14" s="253">
        <v>6838</v>
      </c>
      <c r="M14" s="253">
        <v>7024</v>
      </c>
      <c r="N14" s="253">
        <v>7215</v>
      </c>
      <c r="O14" s="253">
        <v>7443</v>
      </c>
      <c r="P14" s="253">
        <v>7680</v>
      </c>
      <c r="Q14" s="253">
        <v>7922</v>
      </c>
      <c r="R14" s="253"/>
      <c r="S14" s="253"/>
      <c r="T14" s="253"/>
      <c r="U14" s="253"/>
      <c r="V14" s="26">
        <v>12</v>
      </c>
      <c r="W14" s="1" t="s">
        <v>123</v>
      </c>
    </row>
    <row r="15" spans="1:23" x14ac:dyDescent="0.2">
      <c r="A15" s="6" t="s">
        <v>108</v>
      </c>
      <c r="B15" s="253"/>
      <c r="C15" s="253"/>
      <c r="D15" s="253"/>
      <c r="E15" s="253"/>
      <c r="F15" s="253">
        <v>1867</v>
      </c>
      <c r="G15" s="253">
        <v>1941</v>
      </c>
      <c r="H15" s="253">
        <v>2013</v>
      </c>
      <c r="I15" s="253">
        <v>2047</v>
      </c>
      <c r="J15" s="253">
        <v>2086</v>
      </c>
      <c r="K15" s="253">
        <v>2124</v>
      </c>
      <c r="L15" s="253">
        <v>2175</v>
      </c>
      <c r="M15" s="253"/>
      <c r="N15" s="253"/>
      <c r="O15" s="253"/>
      <c r="P15" s="253"/>
      <c r="Q15" s="253"/>
      <c r="R15" s="253"/>
      <c r="S15" s="253"/>
      <c r="T15" s="253"/>
      <c r="U15" s="253"/>
      <c r="V15" s="26">
        <v>7</v>
      </c>
      <c r="W15" s="1" t="s">
        <v>124</v>
      </c>
    </row>
    <row r="16" spans="1:23" x14ac:dyDescent="0.2">
      <c r="A16" s="21" t="s">
        <v>109</v>
      </c>
      <c r="B16" s="253"/>
      <c r="C16" s="253"/>
      <c r="D16" s="253"/>
      <c r="E16" s="253"/>
      <c r="F16" s="253">
        <v>1907</v>
      </c>
      <c r="G16" s="253">
        <v>1979</v>
      </c>
      <c r="H16" s="253">
        <v>2047</v>
      </c>
      <c r="I16" s="253">
        <v>2124</v>
      </c>
      <c r="J16" s="253">
        <v>2175</v>
      </c>
      <c r="K16" s="253">
        <v>2234</v>
      </c>
      <c r="L16" s="253">
        <v>2306</v>
      </c>
      <c r="M16" s="253">
        <v>2373</v>
      </c>
      <c r="N16" s="253"/>
      <c r="O16" s="253"/>
      <c r="P16" s="253"/>
      <c r="Q16" s="253"/>
      <c r="R16" s="253"/>
      <c r="S16" s="253"/>
      <c r="T16" s="253"/>
      <c r="U16" s="253"/>
      <c r="V16" s="26">
        <v>8</v>
      </c>
      <c r="W16" s="1" t="s">
        <v>124</v>
      </c>
    </row>
    <row r="17" spans="1:23" x14ac:dyDescent="0.2">
      <c r="A17" s="21" t="s">
        <v>110</v>
      </c>
      <c r="B17" s="253"/>
      <c r="C17" s="253"/>
      <c r="D17" s="253"/>
      <c r="E17" s="253"/>
      <c r="F17" s="253">
        <v>1907</v>
      </c>
      <c r="G17" s="253">
        <v>2047</v>
      </c>
      <c r="H17" s="253">
        <v>2124</v>
      </c>
      <c r="I17" s="253">
        <v>2234</v>
      </c>
      <c r="J17" s="253">
        <v>2306</v>
      </c>
      <c r="K17" s="253">
        <v>2373</v>
      </c>
      <c r="L17" s="253">
        <v>2439</v>
      </c>
      <c r="M17" s="253">
        <v>2504</v>
      </c>
      <c r="N17" s="253">
        <v>2568</v>
      </c>
      <c r="O17" s="253"/>
      <c r="P17" s="253"/>
      <c r="Q17" s="253"/>
      <c r="R17" s="253"/>
      <c r="S17" s="253"/>
      <c r="T17" s="253"/>
      <c r="U17" s="253"/>
      <c r="V17" s="26">
        <v>9</v>
      </c>
      <c r="W17" s="1" t="s">
        <v>124</v>
      </c>
    </row>
    <row r="18" spans="1:23" x14ac:dyDescent="0.2">
      <c r="A18" s="21" t="s">
        <v>111</v>
      </c>
      <c r="B18" s="253"/>
      <c r="C18" s="253"/>
      <c r="D18" s="253"/>
      <c r="E18" s="253"/>
      <c r="F18" s="253">
        <v>1773.7620000000002</v>
      </c>
      <c r="G18" s="253">
        <v>1832.8874000000003</v>
      </c>
      <c r="H18" s="253">
        <v>1892.0128000000004</v>
      </c>
      <c r="I18" s="253">
        <v>1951.1382000000003</v>
      </c>
      <c r="J18" s="253"/>
      <c r="K18" s="253"/>
      <c r="L18" s="253"/>
      <c r="M18" s="253"/>
      <c r="N18" s="253"/>
      <c r="O18" s="253"/>
      <c r="P18" s="253"/>
      <c r="Q18" s="253"/>
      <c r="R18" s="253"/>
      <c r="S18" s="253"/>
      <c r="T18" s="253"/>
      <c r="U18" s="253"/>
      <c r="V18" s="26">
        <v>4</v>
      </c>
      <c r="W18" s="1" t="s">
        <v>124</v>
      </c>
    </row>
    <row r="19" spans="1:23" x14ac:dyDescent="0.2">
      <c r="A19" s="25" t="s">
        <v>377</v>
      </c>
      <c r="B19" s="253"/>
      <c r="C19" s="253"/>
      <c r="D19" s="253"/>
      <c r="E19" s="253"/>
      <c r="F19" s="253">
        <v>3001</v>
      </c>
      <c r="G19" s="253">
        <v>3074</v>
      </c>
      <c r="H19" s="253">
        <v>3166</v>
      </c>
      <c r="I19" s="253">
        <v>3258</v>
      </c>
      <c r="J19" s="253">
        <v>3352</v>
      </c>
      <c r="K19" s="253">
        <v>3467</v>
      </c>
      <c r="L19" s="253">
        <v>3602</v>
      </c>
      <c r="M19" s="253">
        <v>3755</v>
      </c>
      <c r="N19" s="253">
        <v>3929</v>
      </c>
      <c r="O19" s="253">
        <v>4122</v>
      </c>
      <c r="P19" s="253">
        <v>4336</v>
      </c>
      <c r="Q19" s="253">
        <v>4573</v>
      </c>
      <c r="R19" s="253"/>
      <c r="S19" s="253"/>
      <c r="T19" s="253"/>
      <c r="U19" s="253"/>
      <c r="V19" s="26">
        <v>12</v>
      </c>
      <c r="W19" s="1" t="s">
        <v>125</v>
      </c>
    </row>
    <row r="20" spans="1:23" x14ac:dyDescent="0.2">
      <c r="A20" s="25" t="s">
        <v>378</v>
      </c>
      <c r="B20" s="253"/>
      <c r="C20" s="253"/>
      <c r="D20" s="253"/>
      <c r="E20" s="253"/>
      <c r="F20" s="253">
        <v>3019</v>
      </c>
      <c r="G20" s="253">
        <v>3162</v>
      </c>
      <c r="H20" s="253">
        <v>3326</v>
      </c>
      <c r="I20" s="253">
        <v>3491</v>
      </c>
      <c r="J20" s="253">
        <v>3653</v>
      </c>
      <c r="K20" s="253">
        <v>3836</v>
      </c>
      <c r="L20" s="253">
        <v>4037</v>
      </c>
      <c r="M20" s="253">
        <v>4257</v>
      </c>
      <c r="N20" s="253">
        <v>4497</v>
      </c>
      <c r="O20" s="253">
        <v>4755</v>
      </c>
      <c r="P20" s="253">
        <v>5032</v>
      </c>
      <c r="Q20" s="253">
        <v>5329</v>
      </c>
      <c r="R20" s="253"/>
      <c r="S20" s="253"/>
      <c r="T20" s="253"/>
      <c r="U20" s="253"/>
      <c r="V20" s="26">
        <v>12</v>
      </c>
      <c r="W20" s="1" t="s">
        <v>125</v>
      </c>
    </row>
    <row r="21" spans="1:23" x14ac:dyDescent="0.2">
      <c r="A21" s="25" t="s">
        <v>379</v>
      </c>
      <c r="B21" s="253"/>
      <c r="C21" s="253"/>
      <c r="D21" s="253"/>
      <c r="E21" s="253"/>
      <c r="F21" s="253">
        <v>3031</v>
      </c>
      <c r="G21" s="253">
        <v>3210</v>
      </c>
      <c r="H21" s="253">
        <v>3418</v>
      </c>
      <c r="I21" s="253">
        <v>3625</v>
      </c>
      <c r="J21" s="253">
        <v>3833</v>
      </c>
      <c r="K21" s="253">
        <v>4068</v>
      </c>
      <c r="L21" s="253">
        <v>4329</v>
      </c>
      <c r="M21" s="253">
        <v>4621</v>
      </c>
      <c r="N21" s="253">
        <v>4938</v>
      </c>
      <c r="O21" s="253">
        <v>5284</v>
      </c>
      <c r="P21" s="253">
        <v>5657</v>
      </c>
      <c r="Q21" s="253">
        <v>6059</v>
      </c>
      <c r="R21" s="253"/>
      <c r="S21" s="253"/>
      <c r="T21" s="253"/>
      <c r="U21" s="253"/>
      <c r="V21" s="26">
        <v>12</v>
      </c>
      <c r="W21" s="1" t="s">
        <v>125</v>
      </c>
    </row>
    <row r="22" spans="1:23" x14ac:dyDescent="0.2">
      <c r="A22" s="25" t="s">
        <v>380</v>
      </c>
      <c r="B22" s="253">
        <v>3299.6250000000005</v>
      </c>
      <c r="C22" s="253">
        <v>3561.5000000000005</v>
      </c>
      <c r="D22" s="253"/>
      <c r="E22" s="253"/>
      <c r="F22" s="253">
        <v>3890</v>
      </c>
      <c r="G22" s="253">
        <v>4035</v>
      </c>
      <c r="H22" s="253">
        <v>4164</v>
      </c>
      <c r="I22" s="253">
        <v>4425</v>
      </c>
      <c r="J22" s="253">
        <v>4715</v>
      </c>
      <c r="K22" s="253">
        <v>4980</v>
      </c>
      <c r="L22" s="253">
        <v>5244</v>
      </c>
      <c r="M22" s="253">
        <v>5509</v>
      </c>
      <c r="N22" s="253">
        <v>5774</v>
      </c>
      <c r="O22" s="253">
        <v>6037</v>
      </c>
      <c r="P22" s="253">
        <v>6301</v>
      </c>
      <c r="Q22" s="253">
        <v>6568</v>
      </c>
      <c r="R22" s="253"/>
      <c r="S22" s="253"/>
      <c r="T22" s="253"/>
      <c r="U22" s="253"/>
      <c r="V22" s="26">
        <v>12</v>
      </c>
      <c r="W22" s="1" t="s">
        <v>125</v>
      </c>
    </row>
    <row r="23" spans="1:23" x14ac:dyDescent="0.2">
      <c r="A23" s="25" t="s">
        <v>112</v>
      </c>
      <c r="B23" s="253"/>
      <c r="C23" s="253"/>
      <c r="D23" s="253"/>
      <c r="E23" s="253"/>
      <c r="F23" s="253">
        <v>1500.5</v>
      </c>
      <c r="G23" s="253"/>
      <c r="H23" s="253"/>
      <c r="I23" s="253"/>
      <c r="J23" s="253"/>
      <c r="K23" s="253"/>
      <c r="L23" s="253"/>
      <c r="M23" s="253"/>
      <c r="N23" s="253"/>
      <c r="O23" s="253"/>
      <c r="P23" s="253"/>
      <c r="Q23" s="253"/>
      <c r="R23" s="253"/>
      <c r="S23" s="253"/>
      <c r="T23" s="253"/>
      <c r="U23" s="253"/>
      <c r="V23" s="26">
        <v>1</v>
      </c>
      <c r="W23" s="1" t="s">
        <v>125</v>
      </c>
    </row>
    <row r="24" spans="1:23" x14ac:dyDescent="0.2">
      <c r="A24" s="21" t="s">
        <v>113</v>
      </c>
      <c r="B24" s="253"/>
      <c r="C24" s="254"/>
      <c r="D24" s="254"/>
      <c r="E24" s="254"/>
      <c r="F24" s="253">
        <v>1509.5</v>
      </c>
      <c r="G24" s="253"/>
      <c r="H24" s="253"/>
      <c r="I24" s="253"/>
      <c r="J24" s="253"/>
      <c r="K24" s="253"/>
      <c r="L24" s="253"/>
      <c r="M24" s="253"/>
      <c r="N24" s="253"/>
      <c r="O24" s="253"/>
      <c r="P24" s="253"/>
      <c r="Q24" s="253"/>
      <c r="R24" s="253"/>
      <c r="S24" s="253"/>
      <c r="T24" s="253"/>
      <c r="U24" s="253"/>
      <c r="V24" s="26">
        <v>1</v>
      </c>
      <c r="W24" s="1" t="s">
        <v>125</v>
      </c>
    </row>
    <row r="25" spans="1:23" x14ac:dyDescent="0.2">
      <c r="A25" s="21">
        <v>1</v>
      </c>
      <c r="B25" s="253"/>
      <c r="C25" s="254"/>
      <c r="D25" s="254"/>
      <c r="E25" s="254"/>
      <c r="F25" s="253">
        <v>1867</v>
      </c>
      <c r="G25" s="253">
        <v>1941</v>
      </c>
      <c r="H25" s="253">
        <v>2013</v>
      </c>
      <c r="I25" s="253">
        <v>2047</v>
      </c>
      <c r="J25" s="253">
        <v>2086</v>
      </c>
      <c r="K25" s="253">
        <v>2124</v>
      </c>
      <c r="L25" s="253">
        <v>2175</v>
      </c>
      <c r="M25" s="253"/>
      <c r="N25" s="253"/>
      <c r="O25" s="253"/>
      <c r="P25" s="253"/>
      <c r="Q25" s="253"/>
      <c r="R25" s="253"/>
      <c r="S25" s="253"/>
      <c r="T25" s="253"/>
      <c r="U25" s="253"/>
      <c r="V25" s="26">
        <v>7</v>
      </c>
      <c r="W25" s="1" t="s">
        <v>126</v>
      </c>
    </row>
    <row r="26" spans="1:23" x14ac:dyDescent="0.2">
      <c r="A26" s="21">
        <v>2</v>
      </c>
      <c r="B26" s="253"/>
      <c r="C26" s="253"/>
      <c r="D26" s="253"/>
      <c r="E26" s="253"/>
      <c r="F26" s="253">
        <v>1907</v>
      </c>
      <c r="G26" s="253">
        <v>1979</v>
      </c>
      <c r="H26" s="253">
        <v>2047</v>
      </c>
      <c r="I26" s="253">
        <v>2124</v>
      </c>
      <c r="J26" s="253">
        <v>2175</v>
      </c>
      <c r="K26" s="253">
        <v>2234</v>
      </c>
      <c r="L26" s="253">
        <v>2306</v>
      </c>
      <c r="M26" s="253">
        <v>2373</v>
      </c>
      <c r="N26" s="253"/>
      <c r="O26" s="253"/>
      <c r="P26" s="253"/>
      <c r="Q26" s="253"/>
      <c r="R26" s="253"/>
      <c r="S26" s="253"/>
      <c r="T26" s="253"/>
      <c r="U26" s="253"/>
      <c r="V26" s="26">
        <v>8</v>
      </c>
      <c r="W26" s="1" t="s">
        <v>126</v>
      </c>
    </row>
    <row r="27" spans="1:23" x14ac:dyDescent="0.2">
      <c r="A27" s="21">
        <v>3</v>
      </c>
      <c r="B27" s="253"/>
      <c r="C27" s="253"/>
      <c r="D27" s="253"/>
      <c r="E27" s="253"/>
      <c r="F27" s="253">
        <v>1907</v>
      </c>
      <c r="G27" s="253">
        <v>2047</v>
      </c>
      <c r="H27" s="253">
        <v>2124</v>
      </c>
      <c r="I27" s="253">
        <v>2234</v>
      </c>
      <c r="J27" s="253">
        <v>2306</v>
      </c>
      <c r="K27" s="253">
        <v>2373</v>
      </c>
      <c r="L27" s="253">
        <v>2439</v>
      </c>
      <c r="M27" s="253">
        <v>2504</v>
      </c>
      <c r="N27" s="253">
        <v>2568</v>
      </c>
      <c r="O27" s="253"/>
      <c r="P27" s="253"/>
      <c r="Q27" s="253"/>
      <c r="R27" s="253"/>
      <c r="S27" s="253"/>
      <c r="T27" s="253"/>
      <c r="U27" s="253"/>
      <c r="V27" s="26">
        <v>9</v>
      </c>
      <c r="W27" s="1" t="s">
        <v>126</v>
      </c>
    </row>
    <row r="28" spans="1:23" x14ac:dyDescent="0.2">
      <c r="A28" s="21">
        <v>4</v>
      </c>
      <c r="B28" s="253"/>
      <c r="C28" s="253"/>
      <c r="D28" s="253"/>
      <c r="E28" s="253"/>
      <c r="F28" s="253">
        <v>1942</v>
      </c>
      <c r="G28" s="253">
        <v>2047</v>
      </c>
      <c r="H28" s="253">
        <v>2124</v>
      </c>
      <c r="I28" s="253">
        <v>2234</v>
      </c>
      <c r="J28" s="253">
        <v>2306</v>
      </c>
      <c r="K28" s="253">
        <v>2373</v>
      </c>
      <c r="L28" s="253">
        <v>2439</v>
      </c>
      <c r="M28" s="253">
        <v>2504</v>
      </c>
      <c r="N28" s="253">
        <v>2568</v>
      </c>
      <c r="O28" s="253">
        <v>2630</v>
      </c>
      <c r="P28" s="253">
        <v>2692</v>
      </c>
      <c r="Q28" s="253"/>
      <c r="R28" s="253"/>
      <c r="S28" s="253"/>
      <c r="T28" s="253"/>
      <c r="U28" s="253"/>
      <c r="V28" s="26">
        <v>11</v>
      </c>
      <c r="W28" s="1" t="s">
        <v>126</v>
      </c>
    </row>
    <row r="29" spans="1:23" x14ac:dyDescent="0.2">
      <c r="A29" s="21">
        <v>5</v>
      </c>
      <c r="B29" s="253"/>
      <c r="C29" s="253"/>
      <c r="D29" s="253"/>
      <c r="E29" s="253"/>
      <c r="F29" s="253">
        <v>1979</v>
      </c>
      <c r="G29" s="253">
        <v>2047</v>
      </c>
      <c r="H29" s="253">
        <v>2124</v>
      </c>
      <c r="I29" s="253">
        <v>2234</v>
      </c>
      <c r="J29" s="253">
        <v>2373</v>
      </c>
      <c r="K29" s="253">
        <v>2439</v>
      </c>
      <c r="L29" s="253">
        <v>2504</v>
      </c>
      <c r="M29" s="253">
        <v>2568</v>
      </c>
      <c r="N29" s="253">
        <v>2630</v>
      </c>
      <c r="O29" s="253">
        <v>2692</v>
      </c>
      <c r="P29" s="253">
        <v>2755</v>
      </c>
      <c r="Q29" s="253">
        <v>2827</v>
      </c>
      <c r="R29" s="253"/>
      <c r="S29" s="253"/>
      <c r="T29" s="253"/>
      <c r="U29" s="253"/>
      <c r="V29" s="26">
        <v>12</v>
      </c>
      <c r="W29" s="1" t="s">
        <v>126</v>
      </c>
    </row>
    <row r="30" spans="1:23" x14ac:dyDescent="0.2">
      <c r="A30" s="21">
        <v>6</v>
      </c>
      <c r="B30" s="253"/>
      <c r="C30" s="253"/>
      <c r="D30" s="253"/>
      <c r="E30" s="253"/>
      <c r="F30" s="253">
        <v>2047</v>
      </c>
      <c r="G30" s="253">
        <v>2124</v>
      </c>
      <c r="H30" s="253">
        <v>2373</v>
      </c>
      <c r="I30" s="253">
        <v>2504</v>
      </c>
      <c r="J30" s="253">
        <v>2568</v>
      </c>
      <c r="K30" s="253">
        <v>2630</v>
      </c>
      <c r="L30" s="253">
        <v>2692</v>
      </c>
      <c r="M30" s="253">
        <v>2755</v>
      </c>
      <c r="N30" s="253">
        <v>2827</v>
      </c>
      <c r="O30" s="253">
        <v>2896</v>
      </c>
      <c r="P30" s="253">
        <v>2961</v>
      </c>
      <c r="Q30" s="253"/>
      <c r="R30" s="253"/>
      <c r="S30" s="253"/>
      <c r="T30" s="253"/>
      <c r="U30" s="253"/>
      <c r="V30" s="26">
        <v>11</v>
      </c>
      <c r="W30" s="1" t="s">
        <v>126</v>
      </c>
    </row>
    <row r="31" spans="1:23" x14ac:dyDescent="0.2">
      <c r="A31" s="21">
        <v>7</v>
      </c>
      <c r="B31" s="253"/>
      <c r="C31" s="253"/>
      <c r="D31" s="253"/>
      <c r="E31" s="253"/>
      <c r="F31" s="253">
        <v>2175</v>
      </c>
      <c r="G31" s="253">
        <v>2234</v>
      </c>
      <c r="H31" s="253">
        <v>2373</v>
      </c>
      <c r="I31" s="253">
        <v>2630</v>
      </c>
      <c r="J31" s="253">
        <v>2755</v>
      </c>
      <c r="K31" s="253">
        <v>2827</v>
      </c>
      <c r="L31" s="253">
        <v>2896</v>
      </c>
      <c r="M31" s="253">
        <v>2961</v>
      </c>
      <c r="N31" s="253">
        <v>3031</v>
      </c>
      <c r="O31" s="253">
        <v>3104</v>
      </c>
      <c r="P31" s="253">
        <v>3177</v>
      </c>
      <c r="Q31" s="253">
        <v>3262</v>
      </c>
      <c r="R31" s="253"/>
      <c r="S31" s="253"/>
      <c r="T31" s="253"/>
      <c r="U31" s="253"/>
      <c r="V31" s="26">
        <v>12</v>
      </c>
      <c r="W31" s="1" t="s">
        <v>126</v>
      </c>
    </row>
    <row r="32" spans="1:23" x14ac:dyDescent="0.2">
      <c r="A32" s="21">
        <v>8</v>
      </c>
      <c r="B32" s="253"/>
      <c r="C32" s="253"/>
      <c r="D32" s="253"/>
      <c r="E32" s="253"/>
      <c r="F32" s="253">
        <v>2439</v>
      </c>
      <c r="G32" s="253">
        <v>2504</v>
      </c>
      <c r="H32" s="253">
        <v>2630</v>
      </c>
      <c r="I32" s="253">
        <v>2896</v>
      </c>
      <c r="J32" s="253">
        <v>3031</v>
      </c>
      <c r="K32" s="253">
        <v>3177</v>
      </c>
      <c r="L32" s="253">
        <v>3262</v>
      </c>
      <c r="M32" s="253">
        <v>3339</v>
      </c>
      <c r="N32" s="253">
        <v>3407</v>
      </c>
      <c r="O32" s="253">
        <v>3481</v>
      </c>
      <c r="P32" s="253">
        <v>3554</v>
      </c>
      <c r="Q32" s="253">
        <v>3622</v>
      </c>
      <c r="R32" s="253">
        <v>3686</v>
      </c>
      <c r="S32" s="253"/>
      <c r="T32" s="253"/>
      <c r="U32" s="253"/>
      <c r="V32" s="26">
        <v>13</v>
      </c>
      <c r="W32" s="1" t="s">
        <v>126</v>
      </c>
    </row>
    <row r="33" spans="1:23" x14ac:dyDescent="0.2">
      <c r="A33" s="21">
        <v>9</v>
      </c>
      <c r="B33" s="253"/>
      <c r="C33" s="253"/>
      <c r="D33" s="253"/>
      <c r="E33" s="253"/>
      <c r="F33" s="253">
        <v>2755</v>
      </c>
      <c r="G33" s="253">
        <v>2896</v>
      </c>
      <c r="H33" s="253">
        <v>3177</v>
      </c>
      <c r="I33" s="253">
        <v>3339</v>
      </c>
      <c r="J33" s="253">
        <v>3481</v>
      </c>
      <c r="K33" s="253">
        <v>3622</v>
      </c>
      <c r="L33" s="253">
        <v>3757</v>
      </c>
      <c r="M33" s="253">
        <v>3890</v>
      </c>
      <c r="N33" s="253">
        <v>4035</v>
      </c>
      <c r="O33" s="253">
        <v>4164</v>
      </c>
      <c r="P33" s="253"/>
      <c r="Q33" s="253"/>
      <c r="R33" s="253"/>
      <c r="S33" s="253"/>
      <c r="T33" s="253"/>
      <c r="U33" s="253"/>
      <c r="V33" s="26">
        <v>10</v>
      </c>
      <c r="W33" s="1" t="s">
        <v>126</v>
      </c>
    </row>
    <row r="34" spans="1:23" x14ac:dyDescent="0.2">
      <c r="A34" s="21">
        <v>10</v>
      </c>
      <c r="B34" s="253"/>
      <c r="C34" s="253"/>
      <c r="D34" s="253"/>
      <c r="E34" s="253"/>
      <c r="F34" s="253">
        <v>2755</v>
      </c>
      <c r="G34" s="253">
        <v>3031</v>
      </c>
      <c r="H34" s="253">
        <v>3177</v>
      </c>
      <c r="I34" s="253">
        <v>3339</v>
      </c>
      <c r="J34" s="253">
        <v>3481</v>
      </c>
      <c r="K34" s="253">
        <v>3622</v>
      </c>
      <c r="L34" s="253">
        <v>3757</v>
      </c>
      <c r="M34" s="253">
        <v>3890</v>
      </c>
      <c r="N34" s="253">
        <v>4035</v>
      </c>
      <c r="O34" s="253">
        <v>4164</v>
      </c>
      <c r="P34" s="253">
        <v>4296</v>
      </c>
      <c r="Q34" s="253">
        <v>4425</v>
      </c>
      <c r="R34" s="253">
        <v>4573</v>
      </c>
      <c r="S34" s="253"/>
      <c r="T34" s="253"/>
      <c r="U34" s="253"/>
      <c r="V34" s="26">
        <v>13</v>
      </c>
      <c r="W34" s="1" t="s">
        <v>126</v>
      </c>
    </row>
    <row r="35" spans="1:23" x14ac:dyDescent="0.2">
      <c r="A35" s="21">
        <v>11</v>
      </c>
      <c r="B35" s="253"/>
      <c r="C35" s="253"/>
      <c r="D35" s="253"/>
      <c r="E35" s="253"/>
      <c r="F35" s="253">
        <v>2896</v>
      </c>
      <c r="G35" s="253">
        <v>3031</v>
      </c>
      <c r="H35" s="253">
        <v>3181</v>
      </c>
      <c r="I35" s="253">
        <v>3341</v>
      </c>
      <c r="J35" s="253">
        <v>3491</v>
      </c>
      <c r="K35" s="253">
        <v>3641</v>
      </c>
      <c r="L35" s="253">
        <v>3793</v>
      </c>
      <c r="M35" s="253">
        <v>4035</v>
      </c>
      <c r="N35" s="253">
        <v>4196</v>
      </c>
      <c r="O35" s="253">
        <v>4358</v>
      </c>
      <c r="P35" s="253">
        <v>4520</v>
      </c>
      <c r="Q35" s="253">
        <v>4682</v>
      </c>
      <c r="R35" s="253">
        <v>4844</v>
      </c>
      <c r="S35" s="253">
        <v>5006</v>
      </c>
      <c r="T35" s="253">
        <v>5169</v>
      </c>
      <c r="U35" s="253">
        <v>5329</v>
      </c>
      <c r="V35" s="26">
        <v>16</v>
      </c>
      <c r="W35" s="1" t="s">
        <v>126</v>
      </c>
    </row>
    <row r="36" spans="1:23" x14ac:dyDescent="0.2">
      <c r="A36" s="21">
        <v>12</v>
      </c>
      <c r="B36" s="253"/>
      <c r="C36" s="253"/>
      <c r="D36" s="253"/>
      <c r="E36" s="253"/>
      <c r="F36" s="253">
        <v>3031</v>
      </c>
      <c r="G36" s="253">
        <v>3210</v>
      </c>
      <c r="H36" s="253">
        <v>3417</v>
      </c>
      <c r="I36" s="253">
        <v>3626</v>
      </c>
      <c r="J36" s="253">
        <v>3833</v>
      </c>
      <c r="K36" s="253">
        <v>4068</v>
      </c>
      <c r="L36" s="253">
        <v>4329</v>
      </c>
      <c r="M36" s="253">
        <v>4621</v>
      </c>
      <c r="N36" s="253">
        <v>4938</v>
      </c>
      <c r="O36" s="253">
        <v>5284</v>
      </c>
      <c r="P36" s="253">
        <v>5657</v>
      </c>
      <c r="Q36" s="253">
        <v>6059</v>
      </c>
      <c r="R36" s="253"/>
      <c r="S36" s="253"/>
      <c r="T36" s="253"/>
      <c r="U36" s="253"/>
      <c r="V36" s="26">
        <v>12</v>
      </c>
      <c r="W36" s="1" t="s">
        <v>126</v>
      </c>
    </row>
    <row r="37" spans="1:23" x14ac:dyDescent="0.2">
      <c r="A37" s="21">
        <v>13</v>
      </c>
      <c r="B37" s="253"/>
      <c r="C37" s="253"/>
      <c r="D37" s="253"/>
      <c r="E37" s="253"/>
      <c r="F37" s="253">
        <v>4715</v>
      </c>
      <c r="G37" s="253">
        <v>4857</v>
      </c>
      <c r="H37" s="253">
        <v>4991</v>
      </c>
      <c r="I37" s="253">
        <v>5128</v>
      </c>
      <c r="J37" s="253">
        <v>5260</v>
      </c>
      <c r="K37" s="253">
        <v>5535</v>
      </c>
      <c r="L37" s="253">
        <v>5668</v>
      </c>
      <c r="M37" s="253">
        <v>5803</v>
      </c>
      <c r="N37" s="253">
        <v>5973</v>
      </c>
      <c r="O37" s="253">
        <v>6144</v>
      </c>
      <c r="P37" s="253">
        <v>6314</v>
      </c>
      <c r="Q37" s="253">
        <v>6486</v>
      </c>
      <c r="R37" s="253">
        <v>6568</v>
      </c>
      <c r="S37" s="253"/>
      <c r="T37" s="253"/>
      <c r="U37" s="253"/>
      <c r="V37" s="26">
        <v>13</v>
      </c>
      <c r="W37" s="1" t="s">
        <v>126</v>
      </c>
    </row>
    <row r="38" spans="1:23" x14ac:dyDescent="0.2">
      <c r="A38" s="21">
        <v>14</v>
      </c>
      <c r="B38" s="253"/>
      <c r="C38" s="253"/>
      <c r="D38" s="253"/>
      <c r="E38" s="253"/>
      <c r="F38" s="253">
        <v>5399</v>
      </c>
      <c r="G38" s="253">
        <v>5535</v>
      </c>
      <c r="H38" s="253">
        <v>5803</v>
      </c>
      <c r="I38" s="253">
        <v>5973</v>
      </c>
      <c r="J38" s="253">
        <v>6144</v>
      </c>
      <c r="K38" s="253">
        <v>6314</v>
      </c>
      <c r="L38" s="253">
        <v>6486</v>
      </c>
      <c r="M38" s="253">
        <v>6658</v>
      </c>
      <c r="N38" s="253">
        <v>6838</v>
      </c>
      <c r="O38" s="253">
        <v>7024</v>
      </c>
      <c r="P38" s="253">
        <v>7215</v>
      </c>
      <c r="Q38" s="253"/>
      <c r="R38" s="253"/>
      <c r="S38" s="253"/>
      <c r="T38" s="253"/>
      <c r="U38" s="253"/>
      <c r="V38" s="26">
        <v>11</v>
      </c>
      <c r="W38" s="1" t="s">
        <v>126</v>
      </c>
    </row>
    <row r="39" spans="1:23" x14ac:dyDescent="0.2">
      <c r="A39" s="21">
        <v>15</v>
      </c>
      <c r="B39" s="253"/>
      <c r="C39" s="253"/>
      <c r="D39" s="253"/>
      <c r="E39" s="253"/>
      <c r="F39" s="253">
        <v>5668</v>
      </c>
      <c r="G39" s="253">
        <v>5803</v>
      </c>
      <c r="H39" s="253">
        <v>5973</v>
      </c>
      <c r="I39" s="253">
        <v>6314</v>
      </c>
      <c r="J39" s="253">
        <v>6486</v>
      </c>
      <c r="K39" s="253">
        <v>6658</v>
      </c>
      <c r="L39" s="253">
        <v>6838</v>
      </c>
      <c r="M39" s="253">
        <v>7024</v>
      </c>
      <c r="N39" s="253">
        <v>7215</v>
      </c>
      <c r="O39" s="253">
        <v>7443</v>
      </c>
      <c r="P39" s="253">
        <v>7680</v>
      </c>
      <c r="Q39" s="253">
        <v>7922</v>
      </c>
      <c r="R39" s="253"/>
      <c r="S39" s="253"/>
      <c r="T39" s="253"/>
      <c r="U39" s="253"/>
      <c r="V39" s="26">
        <v>12</v>
      </c>
      <c r="W39" s="1" t="s">
        <v>126</v>
      </c>
    </row>
    <row r="40" spans="1:23" x14ac:dyDescent="0.2">
      <c r="A40" s="21">
        <v>16</v>
      </c>
      <c r="B40" s="253"/>
      <c r="C40" s="253"/>
      <c r="D40" s="253"/>
      <c r="E40" s="253"/>
      <c r="F40" s="253">
        <v>6144</v>
      </c>
      <c r="G40" s="253">
        <v>6314</v>
      </c>
      <c r="H40" s="253">
        <v>6486</v>
      </c>
      <c r="I40" s="253">
        <v>6838</v>
      </c>
      <c r="J40" s="253">
        <v>7024</v>
      </c>
      <c r="K40" s="253">
        <v>7215</v>
      </c>
      <c r="L40" s="253">
        <v>7443</v>
      </c>
      <c r="M40" s="253">
        <v>7680</v>
      </c>
      <c r="N40" s="253">
        <v>7922</v>
      </c>
      <c r="O40" s="253">
        <v>8176</v>
      </c>
      <c r="P40" s="253">
        <v>8433</v>
      </c>
      <c r="Q40" s="253">
        <v>8702</v>
      </c>
      <c r="R40" s="253"/>
      <c r="S40" s="253"/>
      <c r="T40" s="252"/>
      <c r="U40" s="252"/>
      <c r="V40" s="26">
        <v>12</v>
      </c>
      <c r="W40" s="1" t="s">
        <v>126</v>
      </c>
    </row>
  </sheetData>
  <sheetProtection algorithmName="SHA-512" hashValue="A8Bas2oUgK5EA3jZJqiQawBZz+ygOfJ0EuvS6JS1c4dnEYSoN/wMwK8dVG8bok5upF8Mh1E5lm/WysGA1Qj/mw==" saltValue="+G/B6kuTn4pAzoGmGDiVgw==" spinCount="100000" sheet="1" objects="1" scenarios="1"/>
  <mergeCells count="1">
    <mergeCell ref="B3:D3"/>
  </mergeCells>
  <hyperlinks>
    <hyperlink ref="D1" r:id="rId1" xr:uid="{059A32B8-BA78-4F24-A239-8BE8256D40AC}"/>
  </hyperlinks>
  <pageMargins left="0.7" right="0.7" top="0.75" bottom="0.75" header="0.3" footer="0.3"/>
  <pageSetup paperSize="9" scale="60" orientation="landscape" horizontalDpi="4294967293" verticalDpi="4294967293" r:id="rId2"/>
  <headerFooter>
    <oddFooter>&amp;F</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BCCA-9877-4D0F-94A2-542B9E918316}">
  <sheetPr>
    <pageSetUpPr fitToPage="1"/>
  </sheetPr>
  <dimension ref="B2:S78"/>
  <sheetViews>
    <sheetView topLeftCell="A6" zoomScale="85" zoomScaleNormal="85" workbookViewId="0">
      <selection activeCell="R48" sqref="R48"/>
    </sheetView>
  </sheetViews>
  <sheetFormatPr defaultColWidth="8.7109375" defaultRowHeight="12.75" x14ac:dyDescent="0.2"/>
  <cols>
    <col min="1" max="1" width="3.7109375" style="1" customWidth="1"/>
    <col min="2" max="2" width="2.5703125" style="1" customWidth="1"/>
    <col min="3" max="3" width="56.28515625" style="1" customWidth="1"/>
    <col min="4" max="4" width="1.5703125" style="1" customWidth="1"/>
    <col min="5" max="5" width="14.5703125" style="2" customWidth="1"/>
    <col min="6" max="9" width="14.5703125" style="1" customWidth="1"/>
    <col min="10" max="11" width="2.5703125" style="1" customWidth="1"/>
    <col min="12" max="42" width="8.5703125" style="1" customWidth="1"/>
    <col min="43" max="16384" width="8.7109375" style="1"/>
  </cols>
  <sheetData>
    <row r="2" spans="2:10" ht="15.75" x14ac:dyDescent="0.25">
      <c r="B2" s="40" t="s">
        <v>144</v>
      </c>
      <c r="E2" s="10"/>
    </row>
    <row r="4" spans="2:10" x14ac:dyDescent="0.2">
      <c r="B4" s="41"/>
      <c r="C4" s="42"/>
      <c r="D4" s="42"/>
      <c r="E4" s="43"/>
      <c r="F4" s="42"/>
      <c r="G4" s="42"/>
      <c r="H4" s="42"/>
      <c r="I4" s="42"/>
      <c r="J4" s="44"/>
    </row>
    <row r="5" spans="2:10" ht="15" customHeight="1" x14ac:dyDescent="0.2">
      <c r="B5" s="45"/>
      <c r="C5" s="1" t="s">
        <v>366</v>
      </c>
      <c r="E5" s="262" t="s">
        <v>274</v>
      </c>
      <c r="F5" s="263"/>
      <c r="J5" s="46"/>
    </row>
    <row r="6" spans="2:10" ht="12.95" customHeight="1" x14ac:dyDescent="0.25">
      <c r="B6" s="45"/>
      <c r="C6" s="1" t="s">
        <v>249</v>
      </c>
      <c r="E6" s="264" t="s">
        <v>0</v>
      </c>
      <c r="F6" s="265"/>
      <c r="J6" s="46"/>
    </row>
    <row r="7" spans="2:10" x14ac:dyDescent="0.2">
      <c r="B7" s="45"/>
      <c r="J7" s="46"/>
    </row>
    <row r="8" spans="2:10" x14ac:dyDescent="0.2">
      <c r="B8" s="45"/>
      <c r="C8" s="47" t="s">
        <v>1</v>
      </c>
      <c r="D8" s="48"/>
      <c r="E8" s="49">
        <f>tab!B1</f>
        <v>2023</v>
      </c>
      <c r="F8" s="49">
        <f>tab!C1</f>
        <v>2024</v>
      </c>
      <c r="G8" s="49">
        <f>tab!D1</f>
        <v>2025</v>
      </c>
      <c r="H8" s="49">
        <f>tab!E1</f>
        <v>2026</v>
      </c>
      <c r="I8" s="49">
        <f>tab!F1</f>
        <v>2027</v>
      </c>
      <c r="J8" s="46"/>
    </row>
    <row r="9" spans="2:10" x14ac:dyDescent="0.2">
      <c r="B9" s="45"/>
      <c r="C9" s="47" t="s">
        <v>2</v>
      </c>
      <c r="D9" s="48"/>
      <c r="E9" s="182" t="str">
        <f>tab!B3</f>
        <v>1-2-2022</v>
      </c>
      <c r="F9" s="182" t="str">
        <f>tab!C3</f>
        <v>1-2-2023</v>
      </c>
      <c r="G9" s="182" t="str">
        <f>tab!D3</f>
        <v>1-2-2024</v>
      </c>
      <c r="H9" s="182" t="str">
        <f>tab!E3</f>
        <v>1-2-2025</v>
      </c>
      <c r="I9" s="182" t="str">
        <f>tab!F3</f>
        <v>1-2-2026</v>
      </c>
      <c r="J9" s="46"/>
    </row>
    <row r="10" spans="2:10" x14ac:dyDescent="0.2">
      <c r="B10" s="45"/>
      <c r="C10" s="3" t="s">
        <v>341</v>
      </c>
      <c r="E10" s="5"/>
      <c r="F10" s="5"/>
      <c r="G10" s="5"/>
      <c r="H10" s="5"/>
      <c r="I10" s="5"/>
      <c r="J10" s="46"/>
    </row>
    <row r="11" spans="2:10" x14ac:dyDescent="0.2">
      <c r="B11" s="45"/>
      <c r="C11" s="1" t="s">
        <v>342</v>
      </c>
      <c r="E11" s="180">
        <v>10</v>
      </c>
      <c r="F11" s="180">
        <f>E11</f>
        <v>10</v>
      </c>
      <c r="G11" s="180">
        <f t="shared" ref="G11:H11" si="0">F11</f>
        <v>10</v>
      </c>
      <c r="H11" s="180">
        <f t="shared" si="0"/>
        <v>10</v>
      </c>
      <c r="I11" s="180">
        <f t="shared" ref="I11" si="1">H11</f>
        <v>10</v>
      </c>
      <c r="J11" s="46"/>
    </row>
    <row r="12" spans="2:10" x14ac:dyDescent="0.2">
      <c r="B12" s="45"/>
      <c r="C12" s="1" t="s">
        <v>343</v>
      </c>
      <c r="E12" s="180">
        <v>10</v>
      </c>
      <c r="F12" s="180">
        <f>E12</f>
        <v>10</v>
      </c>
      <c r="G12" s="180">
        <f t="shared" ref="G12:H12" si="2">F12</f>
        <v>10</v>
      </c>
      <c r="H12" s="180">
        <f t="shared" si="2"/>
        <v>10</v>
      </c>
      <c r="I12" s="180">
        <f t="shared" ref="I12" si="3">H12</f>
        <v>10</v>
      </c>
      <c r="J12" s="46"/>
    </row>
    <row r="13" spans="2:10" x14ac:dyDescent="0.2">
      <c r="B13" s="45"/>
      <c r="C13" s="1" t="s">
        <v>344</v>
      </c>
      <c r="E13" s="180">
        <v>10</v>
      </c>
      <c r="F13" s="180">
        <f>E13</f>
        <v>10</v>
      </c>
      <c r="G13" s="180">
        <f t="shared" ref="G13:H13" si="4">F13</f>
        <v>10</v>
      </c>
      <c r="H13" s="180">
        <f t="shared" si="4"/>
        <v>10</v>
      </c>
      <c r="I13" s="180">
        <f t="shared" ref="I13" si="5">H13</f>
        <v>10</v>
      </c>
      <c r="J13" s="46"/>
    </row>
    <row r="14" spans="2:10" x14ac:dyDescent="0.2">
      <c r="B14" s="45"/>
      <c r="C14" s="72" t="s">
        <v>345</v>
      </c>
      <c r="E14" s="250">
        <f>SUM(E11:E13)</f>
        <v>30</v>
      </c>
      <c r="F14" s="250">
        <f t="shared" ref="F14:H14" si="6">SUM(F11:F13)</f>
        <v>30</v>
      </c>
      <c r="G14" s="250">
        <f t="shared" si="6"/>
        <v>30</v>
      </c>
      <c r="H14" s="250">
        <f t="shared" si="6"/>
        <v>30</v>
      </c>
      <c r="I14" s="250">
        <f>SUM(I11:I13)</f>
        <v>30</v>
      </c>
      <c r="J14" s="46"/>
    </row>
    <row r="15" spans="2:10" x14ac:dyDescent="0.2">
      <c r="B15" s="45"/>
      <c r="C15" s="1" t="s">
        <v>346</v>
      </c>
      <c r="E15" s="180">
        <v>20</v>
      </c>
      <c r="F15" s="180">
        <f>E15</f>
        <v>20</v>
      </c>
      <c r="G15" s="180">
        <f t="shared" ref="G15:H15" si="7">F15</f>
        <v>20</v>
      </c>
      <c r="H15" s="180">
        <f t="shared" si="7"/>
        <v>20</v>
      </c>
      <c r="I15" s="180">
        <f t="shared" ref="I15" si="8">H15</f>
        <v>20</v>
      </c>
      <c r="J15" s="46"/>
    </row>
    <row r="16" spans="2:10" x14ac:dyDescent="0.2">
      <c r="B16" s="45"/>
      <c r="C16" s="1" t="s">
        <v>347</v>
      </c>
      <c r="E16" s="180">
        <v>20</v>
      </c>
      <c r="F16" s="180">
        <f>E16</f>
        <v>20</v>
      </c>
      <c r="G16" s="180">
        <f t="shared" ref="G16:H16" si="9">F16</f>
        <v>20</v>
      </c>
      <c r="H16" s="180">
        <f t="shared" si="9"/>
        <v>20</v>
      </c>
      <c r="I16" s="180">
        <f t="shared" ref="I16" si="10">H16</f>
        <v>20</v>
      </c>
      <c r="J16" s="46"/>
    </row>
    <row r="17" spans="2:13" x14ac:dyDescent="0.2">
      <c r="B17" s="45"/>
      <c r="C17" s="1" t="s">
        <v>348</v>
      </c>
      <c r="E17" s="180">
        <v>20</v>
      </c>
      <c r="F17" s="180">
        <f>E17</f>
        <v>20</v>
      </c>
      <c r="G17" s="180">
        <f t="shared" ref="G17:H17" si="11">F17</f>
        <v>20</v>
      </c>
      <c r="H17" s="180">
        <f t="shared" si="11"/>
        <v>20</v>
      </c>
      <c r="I17" s="180">
        <f t="shared" ref="I17" si="12">H17</f>
        <v>20</v>
      </c>
      <c r="J17" s="46"/>
    </row>
    <row r="18" spans="2:13" x14ac:dyDescent="0.2">
      <c r="B18" s="45"/>
      <c r="C18" s="72" t="s">
        <v>349</v>
      </c>
      <c r="E18" s="250">
        <f>SUM(E15:E17)</f>
        <v>60</v>
      </c>
      <c r="F18" s="250">
        <f t="shared" ref="F18:I18" si="13">SUM(F15:F17)</f>
        <v>60</v>
      </c>
      <c r="G18" s="250">
        <f t="shared" si="13"/>
        <v>60</v>
      </c>
      <c r="H18" s="250">
        <f t="shared" si="13"/>
        <v>60</v>
      </c>
      <c r="I18" s="250">
        <f t="shared" si="13"/>
        <v>60</v>
      </c>
      <c r="J18" s="46"/>
    </row>
    <row r="19" spans="2:13" x14ac:dyDescent="0.2">
      <c r="B19" s="45"/>
      <c r="C19" s="1" t="s">
        <v>350</v>
      </c>
      <c r="E19" s="180">
        <v>16</v>
      </c>
      <c r="F19" s="180">
        <f t="shared" ref="F19:F26" si="14">E19</f>
        <v>16</v>
      </c>
      <c r="G19" s="180">
        <f t="shared" ref="G19:G26" si="15">F19</f>
        <v>16</v>
      </c>
      <c r="H19" s="180">
        <f t="shared" ref="H19:H26" si="16">G19</f>
        <v>16</v>
      </c>
      <c r="I19" s="180">
        <f t="shared" ref="I19:I26" si="17">H19</f>
        <v>16</v>
      </c>
      <c r="J19" s="46"/>
    </row>
    <row r="20" spans="2:13" x14ac:dyDescent="0.2">
      <c r="B20" s="45"/>
      <c r="C20" s="1" t="s">
        <v>351</v>
      </c>
      <c r="E20" s="180">
        <v>1</v>
      </c>
      <c r="F20" s="180">
        <f t="shared" si="14"/>
        <v>1</v>
      </c>
      <c r="G20" s="180">
        <f t="shared" si="15"/>
        <v>1</v>
      </c>
      <c r="H20" s="180">
        <f t="shared" si="16"/>
        <v>1</v>
      </c>
      <c r="I20" s="180">
        <f t="shared" si="17"/>
        <v>1</v>
      </c>
      <c r="J20" s="46"/>
    </row>
    <row r="21" spans="2:13" x14ac:dyDescent="0.2">
      <c r="B21" s="45"/>
      <c r="C21" s="1" t="s">
        <v>388</v>
      </c>
      <c r="E21" s="180">
        <v>1</v>
      </c>
      <c r="F21" s="180">
        <f t="shared" si="14"/>
        <v>1</v>
      </c>
      <c r="G21" s="180">
        <f t="shared" si="15"/>
        <v>1</v>
      </c>
      <c r="H21" s="180">
        <f t="shared" si="16"/>
        <v>1</v>
      </c>
      <c r="I21" s="180">
        <f t="shared" si="17"/>
        <v>1</v>
      </c>
      <c r="J21" s="46"/>
    </row>
    <row r="22" spans="2:13" x14ac:dyDescent="0.2">
      <c r="B22" s="45"/>
      <c r="C22" s="1" t="s">
        <v>389</v>
      </c>
      <c r="E22" s="180">
        <v>100</v>
      </c>
      <c r="F22" s="180">
        <f t="shared" si="14"/>
        <v>100</v>
      </c>
      <c r="G22" s="180">
        <f t="shared" si="15"/>
        <v>100</v>
      </c>
      <c r="H22" s="180">
        <f t="shared" si="16"/>
        <v>100</v>
      </c>
      <c r="I22" s="180">
        <f t="shared" si="17"/>
        <v>100</v>
      </c>
      <c r="J22" s="46"/>
    </row>
    <row r="23" spans="2:13" x14ac:dyDescent="0.2">
      <c r="B23" s="45"/>
      <c r="C23" s="1" t="s">
        <v>390</v>
      </c>
      <c r="E23" s="180">
        <v>1</v>
      </c>
      <c r="F23" s="180">
        <f t="shared" si="14"/>
        <v>1</v>
      </c>
      <c r="G23" s="180">
        <f t="shared" si="15"/>
        <v>1</v>
      </c>
      <c r="H23" s="180">
        <f t="shared" si="16"/>
        <v>1</v>
      </c>
      <c r="I23" s="180">
        <f t="shared" si="17"/>
        <v>1</v>
      </c>
      <c r="J23" s="46"/>
    </row>
    <row r="24" spans="2:13" x14ac:dyDescent="0.2">
      <c r="B24" s="45"/>
      <c r="C24" s="1" t="s">
        <v>391</v>
      </c>
      <c r="E24" s="180">
        <v>100</v>
      </c>
      <c r="F24" s="180">
        <f t="shared" si="14"/>
        <v>100</v>
      </c>
      <c r="G24" s="180">
        <f t="shared" si="15"/>
        <v>100</v>
      </c>
      <c r="H24" s="180">
        <f t="shared" si="16"/>
        <v>100</v>
      </c>
      <c r="I24" s="180">
        <f t="shared" si="17"/>
        <v>100</v>
      </c>
      <c r="J24" s="46"/>
    </row>
    <row r="25" spans="2:13" x14ac:dyDescent="0.2">
      <c r="B25" s="45"/>
      <c r="C25" s="1" t="s">
        <v>352</v>
      </c>
      <c r="E25" s="180">
        <v>1</v>
      </c>
      <c r="F25" s="180">
        <f t="shared" si="14"/>
        <v>1</v>
      </c>
      <c r="G25" s="180">
        <f t="shared" si="15"/>
        <v>1</v>
      </c>
      <c r="H25" s="180">
        <f t="shared" si="16"/>
        <v>1</v>
      </c>
      <c r="I25" s="180">
        <f t="shared" si="17"/>
        <v>1</v>
      </c>
      <c r="J25" s="46"/>
    </row>
    <row r="26" spans="2:13" x14ac:dyDescent="0.2">
      <c r="B26" s="45"/>
      <c r="C26" s="1" t="s">
        <v>392</v>
      </c>
      <c r="E26" s="180">
        <v>100</v>
      </c>
      <c r="F26" s="180">
        <f t="shared" si="14"/>
        <v>100</v>
      </c>
      <c r="G26" s="180">
        <f t="shared" si="15"/>
        <v>100</v>
      </c>
      <c r="H26" s="180">
        <f t="shared" si="16"/>
        <v>100</v>
      </c>
      <c r="I26" s="180">
        <f t="shared" si="17"/>
        <v>100</v>
      </c>
      <c r="J26" s="46"/>
    </row>
    <row r="27" spans="2:13" x14ac:dyDescent="0.2">
      <c r="B27" s="45"/>
      <c r="E27" s="4"/>
      <c r="F27" s="4"/>
      <c r="G27" s="4"/>
      <c r="H27" s="4"/>
      <c r="I27" s="4"/>
      <c r="J27" s="46"/>
    </row>
    <row r="28" spans="2:13" x14ac:dyDescent="0.2">
      <c r="B28" s="45"/>
      <c r="C28" s="3" t="s">
        <v>3</v>
      </c>
      <c r="D28" s="3"/>
      <c r="F28" s="2"/>
      <c r="G28" s="2"/>
      <c r="H28" s="2"/>
      <c r="I28" s="2"/>
      <c r="J28" s="46"/>
    </row>
    <row r="29" spans="2:13" x14ac:dyDescent="0.2">
      <c r="B29" s="45"/>
      <c r="C29" s="1" t="s">
        <v>353</v>
      </c>
      <c r="D29" s="3"/>
      <c r="E29" s="54">
        <f>E14*tab!B39</f>
        <v>203739.30000000002</v>
      </c>
      <c r="F29" s="54">
        <f>F14*tab!C39</f>
        <v>203739.30000000002</v>
      </c>
      <c r="G29" s="54">
        <f>G14*tab!D39</f>
        <v>203739.30000000002</v>
      </c>
      <c r="H29" s="54">
        <f>H14*tab!E39</f>
        <v>203739.30000000002</v>
      </c>
      <c r="I29" s="54">
        <f>I14*tab!F39</f>
        <v>203739.30000000002</v>
      </c>
      <c r="J29" s="46"/>
    </row>
    <row r="30" spans="2:13" x14ac:dyDescent="0.2">
      <c r="B30" s="45"/>
      <c r="C30" s="1" t="s">
        <v>354</v>
      </c>
      <c r="D30" s="3"/>
      <c r="E30" s="54">
        <f>E18*tab!B40</f>
        <v>617491.80000000005</v>
      </c>
      <c r="F30" s="54">
        <f>F18*tab!C40</f>
        <v>617491.80000000005</v>
      </c>
      <c r="G30" s="54">
        <f>G18*tab!D40</f>
        <v>617491.80000000005</v>
      </c>
      <c r="H30" s="54">
        <f>H18*tab!E40</f>
        <v>617491.80000000005</v>
      </c>
      <c r="I30" s="54">
        <f>I18*tab!F40</f>
        <v>617491.80000000005</v>
      </c>
      <c r="J30" s="46"/>
    </row>
    <row r="31" spans="2:13" x14ac:dyDescent="0.2">
      <c r="B31" s="45"/>
      <c r="C31" s="1" t="s">
        <v>355</v>
      </c>
      <c r="E31" s="50">
        <f>IF(E14=0,0,(IF(E14&gt;=50,tab!B42,tab!B41)))</f>
        <v>126340.85</v>
      </c>
      <c r="F31" s="50">
        <f>IF(F14=0,0,(IF(F14&gt;=50,tab!C42,tab!C41)))</f>
        <v>126340.85</v>
      </c>
      <c r="G31" s="50">
        <f>IF(G14=0,0,(IF(G14&gt;=50,tab!D42,tab!D41)))</f>
        <v>126340.85</v>
      </c>
      <c r="H31" s="50">
        <f>IF(H14=0,0,(IF(H14&gt;=50,tab!E42,tab!E41)))</f>
        <v>126340.85</v>
      </c>
      <c r="I31" s="50">
        <f>IF(I14=0,0,(IF(I14&gt;=50,tab!F42,tab!F41)))</f>
        <v>126340.85</v>
      </c>
      <c r="J31" s="46"/>
      <c r="L31" s="12"/>
      <c r="M31" s="7"/>
    </row>
    <row r="32" spans="2:13" x14ac:dyDescent="0.2">
      <c r="B32" s="45"/>
      <c r="C32" s="1" t="s">
        <v>356</v>
      </c>
      <c r="E32" s="50">
        <f>IF(E18=0,0,(IF(E18&gt;=50,tab!B44,tab!B43)))</f>
        <v>149600.74</v>
      </c>
      <c r="F32" s="50">
        <f>IF(F18=0,0,(IF(F18&gt;=50,tab!C44,tab!C43)))</f>
        <v>149600.74</v>
      </c>
      <c r="G32" s="50">
        <f>IF(G18=0,0,(IF(G18&gt;=50,tab!D44,tab!D43)))</f>
        <v>149600.74</v>
      </c>
      <c r="H32" s="50">
        <f>IF(H18=0,0,(IF(H18&gt;=50,tab!E44,tab!E43)))</f>
        <v>149600.74</v>
      </c>
      <c r="I32" s="50">
        <f>IF(I18=0,0,(IF(I18&gt;=50,tab!F44,tab!F43)))</f>
        <v>149600.74</v>
      </c>
      <c r="J32" s="46"/>
    </row>
    <row r="33" spans="2:12" x14ac:dyDescent="0.2">
      <c r="B33" s="45"/>
      <c r="E33" s="51">
        <f>SUM(E29:E32)</f>
        <v>1097172.69</v>
      </c>
      <c r="F33" s="51">
        <f t="shared" ref="F33:I33" si="18">SUM(F29:F32)</f>
        <v>1097172.69</v>
      </c>
      <c r="G33" s="51">
        <f t="shared" si="18"/>
        <v>1097172.69</v>
      </c>
      <c r="H33" s="51">
        <f t="shared" si="18"/>
        <v>1097172.69</v>
      </c>
      <c r="I33" s="51">
        <f t="shared" si="18"/>
        <v>1097172.69</v>
      </c>
      <c r="J33" s="46"/>
    </row>
    <row r="34" spans="2:12" x14ac:dyDescent="0.2">
      <c r="B34" s="45"/>
      <c r="C34" s="3" t="s">
        <v>4</v>
      </c>
      <c r="D34" s="3"/>
      <c r="E34" s="50"/>
      <c r="F34" s="50"/>
      <c r="G34" s="50"/>
      <c r="H34" s="50"/>
      <c r="I34" s="50"/>
      <c r="J34" s="46"/>
    </row>
    <row r="35" spans="2:12" x14ac:dyDescent="0.2">
      <c r="B35" s="45"/>
      <c r="C35" s="1" t="s">
        <v>357</v>
      </c>
      <c r="D35" s="3"/>
      <c r="E35" s="50">
        <f>(E20*tab!B45)+(E21*tab!B46)+(E22*tab!B47)+(E23*tab!B48)+(E24*tab!B49)+(E25*tab!B50)+(E26*tab!B51)</f>
        <v>101200.75000000001</v>
      </c>
      <c r="F35" s="50">
        <f>(F20*tab!C45)+(F21*tab!C46)+(F22*tab!C47)+(F23*tab!C48)+(F24*tab!C49)+(F25*tab!C50)+(F26*tab!C51)</f>
        <v>101200.75000000001</v>
      </c>
      <c r="G35" s="50">
        <f>(G20*tab!D45)+(G21*tab!D46)+(G22*tab!D47)+(G23*tab!D48)+(G24*tab!D49)+(G25*tab!D50)+(G26*tab!D51)</f>
        <v>101200.75000000001</v>
      </c>
      <c r="H35" s="50">
        <f>(H20*tab!E45)+(H21*tab!E46)+(H22*tab!E47)+(H23*tab!E48)+(H24*tab!E49)+(H25*tab!E50)+(H26*tab!E51)</f>
        <v>101200.75000000001</v>
      </c>
      <c r="I35" s="50">
        <f>(I20*tab!F45)+(I21*tab!F46)+(I22*tab!F47)+(I23*tab!F48)+(I24*tab!F49)+(I25*tab!F50)+(I26*tab!F51)</f>
        <v>101200.75000000001</v>
      </c>
      <c r="J35" s="46"/>
    </row>
    <row r="36" spans="2:12" x14ac:dyDescent="0.2">
      <c r="B36" s="45"/>
      <c r="C36" s="1" t="s">
        <v>5</v>
      </c>
      <c r="D36" s="3"/>
      <c r="E36" s="50">
        <f>E19*tab!B52</f>
        <v>53357.599999999999</v>
      </c>
      <c r="F36" s="50">
        <f>F19*tab!C52</f>
        <v>53357.599999999999</v>
      </c>
      <c r="G36" s="50">
        <f>G19*tab!D52</f>
        <v>53357.599999999999</v>
      </c>
      <c r="H36" s="50">
        <f>H19*tab!E52</f>
        <v>53357.599999999999</v>
      </c>
      <c r="I36" s="50">
        <f>I19*tab!F52</f>
        <v>53357.599999999999</v>
      </c>
      <c r="J36" s="46"/>
    </row>
    <row r="37" spans="2:12" x14ac:dyDescent="0.2">
      <c r="B37" s="45"/>
      <c r="C37" s="1" t="s">
        <v>358</v>
      </c>
      <c r="D37" s="3"/>
      <c r="E37" s="50">
        <f>E11*tab!B53+E12*tab!B54+E13*tab!B55</f>
        <v>622918.6</v>
      </c>
      <c r="F37" s="50">
        <f>F11*tab!C53+F12*tab!C54+F13*tab!C55</f>
        <v>622918.6</v>
      </c>
      <c r="G37" s="50">
        <f>G11*tab!D53+G12*tab!D54+G13*tab!D55</f>
        <v>622918.6</v>
      </c>
      <c r="H37" s="50">
        <f>H11*tab!E53+H12*tab!E54+H13*tab!E55</f>
        <v>622918.6</v>
      </c>
      <c r="I37" s="50">
        <f>I11*tab!F53+I12*tab!F54+I13*tab!F55</f>
        <v>622918.6</v>
      </c>
      <c r="J37" s="46"/>
    </row>
    <row r="38" spans="2:12" x14ac:dyDescent="0.2">
      <c r="B38" s="45"/>
      <c r="C38" s="1" t="s">
        <v>359</v>
      </c>
      <c r="D38" s="3"/>
      <c r="E38" s="50">
        <f>E15*tab!B56+E16*tab!B57+E17*tab!B58</f>
        <v>1287309.6000000001</v>
      </c>
      <c r="F38" s="50">
        <f>F15*tab!C56+F16*tab!C57+F17*tab!C58</f>
        <v>1287309.6000000001</v>
      </c>
      <c r="G38" s="50">
        <f>G15*tab!D56+G16*tab!D57+G17*tab!D58</f>
        <v>1287309.6000000001</v>
      </c>
      <c r="H38" s="50">
        <f>H15*tab!E56+H16*tab!E57+H17*tab!E58</f>
        <v>1287309.6000000001</v>
      </c>
      <c r="I38" s="50">
        <f>I15*tab!F56+I16*tab!F57+I17*tab!F58</f>
        <v>1287309.6000000001</v>
      </c>
      <c r="J38" s="46"/>
    </row>
    <row r="39" spans="2:12" x14ac:dyDescent="0.2">
      <c r="B39" s="45"/>
      <c r="C39" s="1" t="s">
        <v>360</v>
      </c>
      <c r="D39" s="3"/>
      <c r="E39" s="181"/>
      <c r="F39" s="181"/>
      <c r="G39" s="181"/>
      <c r="H39" s="181"/>
      <c r="I39" s="181"/>
      <c r="J39" s="46"/>
    </row>
    <row r="40" spans="2:12" x14ac:dyDescent="0.2">
      <c r="B40" s="45"/>
      <c r="C40" s="1" t="s">
        <v>361</v>
      </c>
      <c r="D40" s="3"/>
      <c r="E40" s="181"/>
      <c r="F40" s="181"/>
      <c r="G40" s="181"/>
      <c r="H40" s="181"/>
      <c r="I40" s="181"/>
      <c r="J40" s="46"/>
    </row>
    <row r="41" spans="2:12" x14ac:dyDescent="0.2">
      <c r="B41" s="45"/>
      <c r="C41" s="3"/>
      <c r="D41" s="3"/>
      <c r="E41" s="51">
        <f>SUM(E35:E40)</f>
        <v>2064786.55</v>
      </c>
      <c r="F41" s="51">
        <f>SUM(F35:F40)</f>
        <v>2064786.55</v>
      </c>
      <c r="G41" s="51">
        <f>SUM(G35:G40)</f>
        <v>2064786.55</v>
      </c>
      <c r="H41" s="51">
        <f>SUM(H35:H40)</f>
        <v>2064786.55</v>
      </c>
      <c r="I41" s="51">
        <f>SUM(I35:I40)</f>
        <v>2064786.55</v>
      </c>
      <c r="J41" s="46"/>
    </row>
    <row r="42" spans="2:12" x14ac:dyDescent="0.2">
      <c r="B42" s="45"/>
      <c r="C42" s="3"/>
      <c r="D42" s="3"/>
      <c r="E42" s="50"/>
      <c r="F42" s="50"/>
      <c r="G42" s="50"/>
      <c r="H42" s="50"/>
      <c r="I42" s="50"/>
      <c r="J42" s="46"/>
    </row>
    <row r="43" spans="2:12" x14ac:dyDescent="0.2">
      <c r="B43" s="45"/>
      <c r="C43" s="3" t="s">
        <v>290</v>
      </c>
      <c r="E43" s="50"/>
      <c r="F43" s="50"/>
      <c r="G43" s="50"/>
      <c r="H43" s="50"/>
      <c r="I43" s="50"/>
      <c r="J43" s="46"/>
      <c r="L43" s="7"/>
    </row>
    <row r="44" spans="2:12" x14ac:dyDescent="0.2">
      <c r="B44" s="45"/>
      <c r="C44" s="19" t="s">
        <v>6</v>
      </c>
      <c r="E44" s="181"/>
      <c r="F44" s="50">
        <f>F19*tab!C83</f>
        <v>0</v>
      </c>
      <c r="G44" s="50">
        <f>G19*tab!D83</f>
        <v>0</v>
      </c>
      <c r="H44" s="50">
        <f>H19*tab!E83</f>
        <v>0</v>
      </c>
      <c r="I44" s="50">
        <f>I19*tab!F83</f>
        <v>0</v>
      </c>
      <c r="J44" s="46"/>
      <c r="L44" s="7"/>
    </row>
    <row r="45" spans="2:12" x14ac:dyDescent="0.2">
      <c r="B45" s="45"/>
      <c r="C45" s="19" t="s">
        <v>336</v>
      </c>
      <c r="E45" s="181"/>
      <c r="F45" s="50">
        <f>F20*tab!C84</f>
        <v>0</v>
      </c>
      <c r="G45" s="50">
        <f>G20*tab!D84</f>
        <v>0</v>
      </c>
      <c r="H45" s="50">
        <f>H20*tab!E84</f>
        <v>0</v>
      </c>
      <c r="I45" s="50">
        <f>I20*tab!F84</f>
        <v>0</v>
      </c>
      <c r="J45" s="46"/>
      <c r="L45" s="7"/>
    </row>
    <row r="46" spans="2:12" x14ac:dyDescent="0.2">
      <c r="B46" s="45"/>
      <c r="C46" s="19" t="s">
        <v>7</v>
      </c>
      <c r="E46" s="50">
        <f>(E14+E18)*tab!B85</f>
        <v>8576.7428571428572</v>
      </c>
      <c r="F46" s="50">
        <f>(F14+F18)*tab!C85</f>
        <v>8576.7428571428572</v>
      </c>
      <c r="G46" s="50">
        <f>(G14+G18)*tab!D85</f>
        <v>8576.7428571428572</v>
      </c>
      <c r="H46" s="50">
        <f>(H14+H18)*tab!E85</f>
        <v>8576.7428571428572</v>
      </c>
      <c r="I46" s="50">
        <f>(I14+I18)*tab!F85</f>
        <v>8576.7428571428572</v>
      </c>
      <c r="J46" s="46"/>
      <c r="L46" s="7"/>
    </row>
    <row r="47" spans="2:12" x14ac:dyDescent="0.2">
      <c r="B47" s="45"/>
      <c r="E47" s="51">
        <f>SUM(E44:E46)</f>
        <v>8576.7428571428572</v>
      </c>
      <c r="F47" s="51">
        <f>SUM(F44:F46)</f>
        <v>8576.7428571428572</v>
      </c>
      <c r="G47" s="51">
        <f>SUM(G44:G46)</f>
        <v>8576.7428571428572</v>
      </c>
      <c r="H47" s="51">
        <f>SUM(H44:H46)</f>
        <v>8576.7428571428572</v>
      </c>
      <c r="I47" s="51">
        <f>SUM(I44:I46)</f>
        <v>8576.7428571428572</v>
      </c>
      <c r="J47" s="46"/>
    </row>
    <row r="48" spans="2:12" x14ac:dyDescent="0.2">
      <c r="B48" s="45"/>
      <c r="E48" s="54"/>
      <c r="F48" s="54"/>
      <c r="G48" s="54"/>
      <c r="H48" s="54"/>
      <c r="I48" s="54"/>
      <c r="J48" s="46"/>
    </row>
    <row r="49" spans="2:19" x14ac:dyDescent="0.2">
      <c r="B49" s="45"/>
      <c r="C49" s="3" t="s">
        <v>8</v>
      </c>
      <c r="D49" s="3"/>
      <c r="E49" s="184">
        <f>E33+E41+E47</f>
        <v>3170535.982857143</v>
      </c>
      <c r="F49" s="184">
        <f t="shared" ref="F49:I49" si="19">F33+F41+F47</f>
        <v>3170535.982857143</v>
      </c>
      <c r="G49" s="184">
        <f t="shared" si="19"/>
        <v>3170535.982857143</v>
      </c>
      <c r="H49" s="184">
        <f t="shared" si="19"/>
        <v>3170535.982857143</v>
      </c>
      <c r="I49" s="184">
        <f t="shared" si="19"/>
        <v>3170535.982857143</v>
      </c>
      <c r="J49" s="46"/>
    </row>
    <row r="50" spans="2:19" x14ac:dyDescent="0.2">
      <c r="B50" s="45"/>
      <c r="C50" s="3"/>
      <c r="D50" s="3"/>
      <c r="E50" s="185"/>
      <c r="F50" s="185"/>
      <c r="G50" s="185"/>
      <c r="H50" s="185"/>
      <c r="I50" s="185"/>
      <c r="J50" s="46"/>
    </row>
    <row r="51" spans="2:19" x14ac:dyDescent="0.2">
      <c r="B51" s="45"/>
      <c r="C51" s="3" t="s">
        <v>9</v>
      </c>
      <c r="E51" s="1"/>
      <c r="J51" s="46"/>
    </row>
    <row r="52" spans="2:19" x14ac:dyDescent="0.2">
      <c r="B52" s="45"/>
      <c r="C52" s="3"/>
      <c r="E52" s="1"/>
      <c r="J52" s="46"/>
    </row>
    <row r="53" spans="2:19" x14ac:dyDescent="0.2">
      <c r="B53" s="45"/>
      <c r="C53" s="1" t="s">
        <v>10</v>
      </c>
      <c r="E53" s="190">
        <v>3150000</v>
      </c>
      <c r="F53" s="55" t="s">
        <v>11</v>
      </c>
      <c r="G53" s="56"/>
      <c r="H53" s="56" t="s">
        <v>12</v>
      </c>
      <c r="I53" s="56" t="s">
        <v>13</v>
      </c>
      <c r="J53" s="46"/>
      <c r="M53" s="7"/>
      <c r="N53" s="7"/>
      <c r="O53" s="7"/>
      <c r="P53" s="7"/>
      <c r="Q53" s="7"/>
      <c r="R53" s="7"/>
      <c r="S53" s="7"/>
    </row>
    <row r="54" spans="2:19" x14ac:dyDescent="0.2">
      <c r="B54" s="45"/>
      <c r="C54" s="1" t="s">
        <v>14</v>
      </c>
      <c r="E54" s="190">
        <v>3200000</v>
      </c>
      <c r="F54" s="55" t="s">
        <v>11</v>
      </c>
      <c r="G54" s="56"/>
      <c r="H54" s="56" t="s">
        <v>12</v>
      </c>
      <c r="I54" s="56" t="s">
        <v>15</v>
      </c>
      <c r="J54" s="46"/>
      <c r="L54" s="7"/>
      <c r="M54" s="7"/>
      <c r="N54" s="7"/>
      <c r="O54" s="7"/>
      <c r="P54" s="7"/>
      <c r="Q54" s="7"/>
      <c r="R54" s="7"/>
      <c r="S54" s="7"/>
    </row>
    <row r="55" spans="2:19" x14ac:dyDescent="0.2">
      <c r="B55" s="45"/>
      <c r="E55" s="8"/>
      <c r="F55" s="8"/>
      <c r="G55" s="8"/>
      <c r="H55" s="8"/>
      <c r="I55" s="8"/>
      <c r="J55" s="46"/>
      <c r="L55" s="14"/>
    </row>
    <row r="56" spans="2:19" x14ac:dyDescent="0.2">
      <c r="B56" s="45"/>
      <c r="C56" s="1" t="s">
        <v>16</v>
      </c>
      <c r="E56" s="57">
        <f>E33+E35+E36+E37+E38</f>
        <v>3161959.24</v>
      </c>
      <c r="F56" s="57">
        <f t="shared" ref="F56:G56" si="20">F33+F35+F36+F37+F38</f>
        <v>3161959.24</v>
      </c>
      <c r="G56" s="57">
        <f t="shared" si="20"/>
        <v>3161959.24</v>
      </c>
      <c r="H56" s="57"/>
      <c r="I56" s="57"/>
      <c r="J56" s="46"/>
      <c r="L56" s="14"/>
    </row>
    <row r="57" spans="2:19" x14ac:dyDescent="0.2">
      <c r="B57" s="45"/>
      <c r="C57" s="1" t="s">
        <v>17</v>
      </c>
      <c r="E57" s="261">
        <f>E14+E18</f>
        <v>90</v>
      </c>
      <c r="F57" s="261">
        <f t="shared" ref="F57:G57" si="21">F14+F18</f>
        <v>90</v>
      </c>
      <c r="G57" s="261">
        <f t="shared" si="21"/>
        <v>90</v>
      </c>
      <c r="H57" s="57"/>
      <c r="I57" s="57"/>
      <c r="J57" s="46"/>
      <c r="L57" s="14"/>
    </row>
    <row r="58" spans="2:19" x14ac:dyDescent="0.2">
      <c r="B58" s="45"/>
      <c r="C58" s="1" t="s">
        <v>18</v>
      </c>
      <c r="E58" s="58">
        <f>E56/E57</f>
        <v>35132.880444444447</v>
      </c>
      <c r="F58" s="58">
        <f>F56/F57</f>
        <v>35132.880444444447</v>
      </c>
      <c r="G58" s="58">
        <f>G56/G57</f>
        <v>35132.880444444447</v>
      </c>
      <c r="H58" s="57"/>
      <c r="I58" s="57"/>
      <c r="J58" s="46"/>
      <c r="L58" s="14"/>
    </row>
    <row r="59" spans="2:19" x14ac:dyDescent="0.2">
      <c r="B59" s="45"/>
      <c r="C59" s="1" t="s">
        <v>19</v>
      </c>
      <c r="E59" s="58">
        <f>($E$53/$E$54)*E58</f>
        <v>34583.929187500005</v>
      </c>
      <c r="F59" s="58">
        <f>($E$53/$E$54)*F58</f>
        <v>34583.929187500005</v>
      </c>
      <c r="G59" s="58">
        <f>($E$53/$E$54)*G58</f>
        <v>34583.929187500005</v>
      </c>
      <c r="H59" s="57"/>
      <c r="I59" s="57"/>
      <c r="J59" s="46"/>
      <c r="L59" s="15"/>
    </row>
    <row r="60" spans="2:19" x14ac:dyDescent="0.2">
      <c r="B60" s="45"/>
      <c r="C60" s="1" t="s">
        <v>20</v>
      </c>
      <c r="E60" s="59">
        <f>tab!B79</f>
        <v>0.75</v>
      </c>
      <c r="F60" s="59">
        <f>tab!C79</f>
        <v>0.5</v>
      </c>
      <c r="G60" s="59">
        <f>tab!D79</f>
        <v>0.25</v>
      </c>
      <c r="H60" s="60"/>
      <c r="I60" s="60"/>
      <c r="J60" s="46"/>
      <c r="L60" s="2"/>
    </row>
    <row r="61" spans="2:19" x14ac:dyDescent="0.2">
      <c r="B61" s="45"/>
      <c r="E61" s="61"/>
      <c r="F61" s="61"/>
      <c r="G61" s="61"/>
      <c r="H61" s="60"/>
      <c r="I61" s="60"/>
      <c r="J61" s="46"/>
      <c r="L61" s="2"/>
    </row>
    <row r="62" spans="2:19" x14ac:dyDescent="0.2">
      <c r="B62" s="45"/>
      <c r="C62" s="1" t="s">
        <v>83</v>
      </c>
      <c r="E62" s="57">
        <f>(E59-E58)*E57</f>
        <v>-49405.613124999727</v>
      </c>
      <c r="F62" s="57">
        <f t="shared" ref="F62:G62" si="22">(F59-F58)*F57</f>
        <v>-49405.613124999727</v>
      </c>
      <c r="G62" s="57">
        <f t="shared" si="22"/>
        <v>-49405.613124999727</v>
      </c>
      <c r="H62" s="60"/>
      <c r="I62" s="60"/>
      <c r="J62" s="46"/>
      <c r="L62" s="2"/>
    </row>
    <row r="63" spans="2:19" x14ac:dyDescent="0.2">
      <c r="B63" s="45"/>
      <c r="C63" s="1" t="s">
        <v>82</v>
      </c>
      <c r="E63" s="57">
        <f>(E59-E58)*E60*E57</f>
        <v>-37054.209843749792</v>
      </c>
      <c r="F63" s="57">
        <f>(F59-F58)*F60*F57</f>
        <v>-24702.806562499864</v>
      </c>
      <c r="G63" s="57">
        <f>(G59-G58)*G60*G57</f>
        <v>-12351.403281249932</v>
      </c>
      <c r="H63" s="60"/>
      <c r="I63" s="60"/>
      <c r="J63" s="46"/>
    </row>
    <row r="64" spans="2:19" hidden="1" x14ac:dyDescent="0.2">
      <c r="B64" s="45"/>
      <c r="C64" s="183" t="s">
        <v>21</v>
      </c>
      <c r="D64" s="90"/>
      <c r="E64" s="62">
        <f>(((E58*E57)+E63)-(E59*E57))</f>
        <v>12351.403281250037</v>
      </c>
      <c r="F64" s="62">
        <f>(((F58*F57)+F63)-(F59*F57))</f>
        <v>24702.806562499609</v>
      </c>
      <c r="G64" s="62">
        <f>(((G58*G57)+G63)-(G59*G57))</f>
        <v>37054.209843749646</v>
      </c>
      <c r="H64" s="60"/>
      <c r="I64" s="60"/>
      <c r="J64" s="46"/>
    </row>
    <row r="65" spans="2:12" s="7" customFormat="1" hidden="1" x14ac:dyDescent="0.2">
      <c r="B65" s="186"/>
      <c r="C65" s="183" t="s">
        <v>22</v>
      </c>
      <c r="D65" s="90"/>
      <c r="E65" s="62">
        <f>(E59*E57)*tab!B80</f>
        <v>-31125.536268750006</v>
      </c>
      <c r="F65" s="62">
        <f>(F59*F57)*tab!C80</f>
        <v>-62251.072537500011</v>
      </c>
      <c r="G65" s="62">
        <f>(G59*G57)*tab!D80</f>
        <v>-93376.608806250006</v>
      </c>
      <c r="H65" s="63"/>
      <c r="I65" s="63"/>
      <c r="J65" s="187"/>
      <c r="L65" s="16"/>
    </row>
    <row r="66" spans="2:12" hidden="1" x14ac:dyDescent="0.2">
      <c r="B66" s="45"/>
      <c r="C66" s="183" t="s">
        <v>23</v>
      </c>
      <c r="D66" s="90"/>
      <c r="E66" s="62">
        <f>IF(E64&gt;E65,0,((E64-E65)*-1))</f>
        <v>0</v>
      </c>
      <c r="F66" s="62">
        <f>IF(F64&gt;F65,0,((F64-F65)*-1))</f>
        <v>0</v>
      </c>
      <c r="G66" s="62">
        <f>IF(G64&gt;G65,0,((G64-G65)*-1))</f>
        <v>0</v>
      </c>
      <c r="H66" s="60"/>
      <c r="I66" s="60"/>
      <c r="J66" s="46"/>
      <c r="L66" s="2"/>
    </row>
    <row r="67" spans="2:12" s="7" customFormat="1" hidden="1" x14ac:dyDescent="0.2">
      <c r="B67" s="186"/>
      <c r="C67" s="183" t="s">
        <v>24</v>
      </c>
      <c r="D67" s="90"/>
      <c r="E67" s="62">
        <f>(E59*E57)*tab!B81</f>
        <v>31125.536268750006</v>
      </c>
      <c r="F67" s="62">
        <f>(F59*F57)*tab!C81</f>
        <v>62251.072537500011</v>
      </c>
      <c r="G67" s="62">
        <f>(G59*G57)*tab!D81</f>
        <v>93376.608806250006</v>
      </c>
      <c r="H67" s="63"/>
      <c r="I67" s="63"/>
      <c r="J67" s="187"/>
      <c r="L67" s="16"/>
    </row>
    <row r="68" spans="2:12" hidden="1" x14ac:dyDescent="0.2">
      <c r="B68" s="45"/>
      <c r="C68" s="183" t="s">
        <v>25</v>
      </c>
      <c r="D68" s="90"/>
      <c r="E68" s="62">
        <f>IF(E64&lt;E67,0,(E67-E64)*1)</f>
        <v>0</v>
      </c>
      <c r="F68" s="62">
        <f t="shared" ref="F68:G68" si="23">IF(F64&lt;F67,0,(F67-F64)*1)</f>
        <v>0</v>
      </c>
      <c r="G68" s="62">
        <f t="shared" si="23"/>
        <v>0</v>
      </c>
      <c r="H68" s="60"/>
      <c r="I68" s="60"/>
      <c r="J68" s="46"/>
    </row>
    <row r="69" spans="2:12" x14ac:dyDescent="0.2">
      <c r="B69" s="45"/>
      <c r="C69" s="1" t="s">
        <v>26</v>
      </c>
      <c r="E69" s="57">
        <f>IF(E68=0,E66,E68)</f>
        <v>0</v>
      </c>
      <c r="F69" s="57">
        <f>IF(F68=0,F66,F68)</f>
        <v>0</v>
      </c>
      <c r="G69" s="57">
        <f>IF(G68=0,G66,G68)</f>
        <v>0</v>
      </c>
      <c r="H69" s="64"/>
      <c r="I69" s="64"/>
      <c r="J69" s="46"/>
    </row>
    <row r="70" spans="2:12" s="3" customFormat="1" x14ac:dyDescent="0.2">
      <c r="B70" s="188"/>
      <c r="C70" s="1" t="s">
        <v>81</v>
      </c>
      <c r="E70" s="65">
        <f>E63+E69</f>
        <v>-37054.209843749792</v>
      </c>
      <c r="F70" s="65">
        <f>F63+F69</f>
        <v>-24702.806562499864</v>
      </c>
      <c r="G70" s="65">
        <f>G63+G69</f>
        <v>-12351.403281249932</v>
      </c>
      <c r="H70" s="66"/>
      <c r="I70" s="66"/>
      <c r="J70" s="189"/>
    </row>
    <row r="71" spans="2:12" x14ac:dyDescent="0.2">
      <c r="B71" s="45"/>
      <c r="E71" s="54"/>
      <c r="F71" s="54"/>
      <c r="G71" s="54"/>
      <c r="H71" s="54"/>
      <c r="I71" s="54"/>
      <c r="J71" s="46"/>
    </row>
    <row r="72" spans="2:12" x14ac:dyDescent="0.2">
      <c r="B72" s="45"/>
      <c r="E72" s="54"/>
      <c r="F72" s="54"/>
      <c r="G72" s="54"/>
      <c r="H72" s="54"/>
      <c r="I72" s="54"/>
      <c r="J72" s="46"/>
    </row>
    <row r="73" spans="2:12" x14ac:dyDescent="0.2">
      <c r="B73" s="45"/>
      <c r="C73" s="3" t="s">
        <v>27</v>
      </c>
      <c r="E73" s="28">
        <f>E49+E70</f>
        <v>3133481.7730133934</v>
      </c>
      <c r="F73" s="28">
        <f>F49+F70</f>
        <v>3145833.176294643</v>
      </c>
      <c r="G73" s="28">
        <f>G49+G70</f>
        <v>3158184.579575893</v>
      </c>
      <c r="H73" s="28">
        <f>H49+H70</f>
        <v>3170535.982857143</v>
      </c>
      <c r="I73" s="28">
        <f>I49+I70</f>
        <v>3170535.982857143</v>
      </c>
      <c r="J73" s="46"/>
    </row>
    <row r="74" spans="2:12" x14ac:dyDescent="0.2">
      <c r="B74" s="67"/>
      <c r="C74" s="68"/>
      <c r="D74" s="68"/>
      <c r="E74" s="68"/>
      <c r="F74" s="68"/>
      <c r="G74" s="68"/>
      <c r="H74" s="68"/>
      <c r="I74" s="68"/>
      <c r="J74" s="69"/>
    </row>
    <row r="76" spans="2:12" x14ac:dyDescent="0.2">
      <c r="F76" s="2"/>
      <c r="G76" s="2"/>
      <c r="H76" s="2"/>
      <c r="I76" s="2"/>
    </row>
    <row r="78" spans="2:12" x14ac:dyDescent="0.2">
      <c r="E78" s="17"/>
      <c r="F78" s="17"/>
      <c r="G78" s="17"/>
      <c r="H78" s="17"/>
      <c r="I78" s="2"/>
    </row>
  </sheetData>
  <sheetProtection algorithmName="SHA-512" hashValue="9oAxDL5gqipE0f1sBq3TlpwIE6AW78WH5pHi3u1Q7aHS944uNp38VSzrNKoDOdpwUvUv0QTYa0iJImhuEJ8lNQ==" saltValue="Ycxena5KOA5Q8RoGGROcAw==" spinCount="100000" sheet="1" objects="1" scenarios="1"/>
  <mergeCells count="2">
    <mergeCell ref="E5:F5"/>
    <mergeCell ref="E6:F6"/>
  </mergeCells>
  <hyperlinks>
    <hyperlink ref="F53" r:id="rId1" display="zie model herverdeeleffecten " xr:uid="{4DCA38FC-9027-43DF-9E9F-7049994DF685}"/>
    <hyperlink ref="F54" r:id="rId2" display="zie model herverdeeleffecten " xr:uid="{2D844083-5039-425C-8231-3F48E72502DC}"/>
    <hyperlink ref="C46" r:id="rId3" display="Professionalisering  en begeleiding van starters en schoolleiders " xr:uid="{F46F2E35-36C6-404D-8C4B-1E6D54169345}"/>
    <hyperlink ref="C44" r:id="rId4" xr:uid="{79D86EA8-BB07-47E1-8B98-91C957C8B2C1}"/>
  </hyperlinks>
  <pageMargins left="0.7" right="0.7" top="0.75" bottom="0.75" header="0.3" footer="0.3"/>
  <pageSetup paperSize="9" scale="64" orientation="portrait" r:id="rId5"/>
  <headerFooter>
    <oddFooter>&amp;F</oddFooter>
  </headerFooter>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19CE7-3C86-420D-9269-0C9663363E70}">
  <sheetPr>
    <pageSetUpPr fitToPage="1"/>
  </sheetPr>
  <dimension ref="B2:M63"/>
  <sheetViews>
    <sheetView zoomScale="85" zoomScaleNormal="85" workbookViewId="0"/>
  </sheetViews>
  <sheetFormatPr defaultColWidth="8.7109375" defaultRowHeight="12.75" x14ac:dyDescent="0.2"/>
  <cols>
    <col min="1" max="1" width="3.5703125" style="1" customWidth="1"/>
    <col min="2" max="2" width="2.5703125" style="1" customWidth="1"/>
    <col min="3" max="3" width="50.5703125" style="1" customWidth="1"/>
    <col min="4" max="4" width="1.5703125" style="1" customWidth="1"/>
    <col min="5" max="5" width="14.5703125" style="2" customWidth="1"/>
    <col min="6" max="9" width="14.5703125" style="1" customWidth="1"/>
    <col min="10" max="11" width="2.5703125" style="1" customWidth="1"/>
    <col min="12" max="42" width="8.5703125" style="1" customWidth="1"/>
    <col min="43" max="16384" width="8.7109375" style="1"/>
  </cols>
  <sheetData>
    <row r="2" spans="2:12" ht="15.75" x14ac:dyDescent="0.25">
      <c r="B2" s="40" t="s">
        <v>116</v>
      </c>
      <c r="E2" s="10"/>
    </row>
    <row r="3" spans="2:12" ht="15.75" x14ac:dyDescent="0.25">
      <c r="B3" s="97" t="str">
        <f>'geg en rijksbijdr.'!E5</f>
        <v>Voorbeeldschool</v>
      </c>
      <c r="E3" s="10"/>
    </row>
    <row r="5" spans="2:12" x14ac:dyDescent="0.2">
      <c r="B5" s="41"/>
      <c r="C5" s="42"/>
      <c r="D5" s="42"/>
      <c r="E5" s="43"/>
      <c r="F5" s="42"/>
      <c r="G5" s="42"/>
      <c r="H5" s="42"/>
      <c r="I5" s="42"/>
      <c r="J5" s="44"/>
    </row>
    <row r="6" spans="2:12" x14ac:dyDescent="0.2">
      <c r="B6" s="45"/>
      <c r="C6" s="47" t="s">
        <v>1</v>
      </c>
      <c r="D6" s="48"/>
      <c r="E6" s="49">
        <f>'geg en rijksbijdr.'!E8</f>
        <v>2023</v>
      </c>
      <c r="F6" s="49">
        <f>'geg en rijksbijdr.'!F8</f>
        <v>2024</v>
      </c>
      <c r="G6" s="49">
        <f>'geg en rijksbijdr.'!G8</f>
        <v>2025</v>
      </c>
      <c r="H6" s="49">
        <f>'geg en rijksbijdr.'!H8</f>
        <v>2026</v>
      </c>
      <c r="I6" s="49">
        <f>'geg en rijksbijdr.'!I8</f>
        <v>2027</v>
      </c>
      <c r="J6" s="46"/>
    </row>
    <row r="7" spans="2:12" x14ac:dyDescent="0.2">
      <c r="B7" s="45"/>
      <c r="C7" s="47" t="s">
        <v>2</v>
      </c>
      <c r="D7" s="48"/>
      <c r="E7" s="49" t="str">
        <f>'geg en rijksbijdr.'!E9</f>
        <v>1-2-2022</v>
      </c>
      <c r="F7" s="49" t="str">
        <f>'geg en rijksbijdr.'!F9</f>
        <v>1-2-2023</v>
      </c>
      <c r="G7" s="49" t="str">
        <f>'geg en rijksbijdr.'!G9</f>
        <v>1-2-2024</v>
      </c>
      <c r="H7" s="49" t="str">
        <f>'geg en rijksbijdr.'!H9</f>
        <v>1-2-2025</v>
      </c>
      <c r="I7" s="49" t="str">
        <f>'geg en rijksbijdr.'!I9</f>
        <v>1-2-2026</v>
      </c>
      <c r="J7" s="46"/>
    </row>
    <row r="8" spans="2:12" x14ac:dyDescent="0.2">
      <c r="B8" s="45"/>
      <c r="C8" s="3" t="s">
        <v>88</v>
      </c>
      <c r="E8" s="5"/>
      <c r="F8" s="5"/>
      <c r="G8" s="5"/>
      <c r="H8" s="5"/>
      <c r="I8" s="5"/>
      <c r="J8" s="46"/>
      <c r="L8" s="34"/>
    </row>
    <row r="9" spans="2:12" x14ac:dyDescent="0.2">
      <c r="B9" s="45"/>
      <c r="C9" s="1" t="s">
        <v>3</v>
      </c>
      <c r="E9" s="50">
        <f>'geg en rijksbijdr.'!E33</f>
        <v>1097172.69</v>
      </c>
      <c r="F9" s="50">
        <f>'geg en rijksbijdr.'!F33</f>
        <v>1097172.69</v>
      </c>
      <c r="G9" s="50">
        <f>'geg en rijksbijdr.'!G33</f>
        <v>1097172.69</v>
      </c>
      <c r="H9" s="50">
        <f>'geg en rijksbijdr.'!H33</f>
        <v>1097172.69</v>
      </c>
      <c r="I9" s="50">
        <f>'geg en rijksbijdr.'!I33</f>
        <v>1097172.69</v>
      </c>
      <c r="J9" s="46"/>
      <c r="L9" s="34"/>
    </row>
    <row r="10" spans="2:12" x14ac:dyDescent="0.2">
      <c r="B10" s="45"/>
      <c r="C10" s="1" t="s">
        <v>4</v>
      </c>
      <c r="E10" s="50">
        <f>'geg en rijksbijdr.'!E35+'geg en rijksbijdr.'!E36</f>
        <v>154558.35</v>
      </c>
      <c r="F10" s="50">
        <f>'geg en rijksbijdr.'!F35+'geg en rijksbijdr.'!F36</f>
        <v>154558.35</v>
      </c>
      <c r="G10" s="50">
        <f>'geg en rijksbijdr.'!G35+'geg en rijksbijdr.'!G36</f>
        <v>154558.35</v>
      </c>
      <c r="H10" s="50">
        <f>'geg en rijksbijdr.'!H35+'geg en rijksbijdr.'!H36</f>
        <v>154558.35</v>
      </c>
      <c r="I10" s="50">
        <f>'geg en rijksbijdr.'!I35+'geg en rijksbijdr.'!I36</f>
        <v>154558.35</v>
      </c>
      <c r="J10" s="46"/>
      <c r="L10" s="34"/>
    </row>
    <row r="11" spans="2:12" x14ac:dyDescent="0.2">
      <c r="B11" s="45"/>
      <c r="C11" s="1" t="s">
        <v>363</v>
      </c>
      <c r="E11" s="50">
        <f>'geg en rijksbijdr.'!E38+'geg en rijksbijdr.'!E39+'geg en rijksbijdr.'!E40</f>
        <v>1287309.6000000001</v>
      </c>
      <c r="F11" s="50">
        <f>'geg en rijksbijdr.'!F38+'geg en rijksbijdr.'!F39+'geg en rijksbijdr.'!F40</f>
        <v>1287309.6000000001</v>
      </c>
      <c r="G11" s="50">
        <f>'geg en rijksbijdr.'!G38+'geg en rijksbijdr.'!G39+'geg en rijksbijdr.'!G40</f>
        <v>1287309.6000000001</v>
      </c>
      <c r="H11" s="50">
        <f>'geg en rijksbijdr.'!H38+'geg en rijksbijdr.'!H39+'geg en rijksbijdr.'!H40</f>
        <v>1287309.6000000001</v>
      </c>
      <c r="I11" s="50">
        <f>'geg en rijksbijdr.'!I38+'geg en rijksbijdr.'!I39+'geg en rijksbijdr.'!I40</f>
        <v>1287309.6000000001</v>
      </c>
      <c r="J11" s="46"/>
      <c r="L11" s="34"/>
    </row>
    <row r="12" spans="2:12" x14ac:dyDescent="0.2">
      <c r="B12" s="45"/>
      <c r="C12" s="1" t="s">
        <v>248</v>
      </c>
      <c r="E12" s="50">
        <f>'geg en rijksbijdr.'!E70</f>
        <v>-37054.209843749792</v>
      </c>
      <c r="F12" s="50">
        <f>'geg en rijksbijdr.'!F70</f>
        <v>-24702.806562499864</v>
      </c>
      <c r="G12" s="50">
        <f>'geg en rijksbijdr.'!G70</f>
        <v>-12351.403281249932</v>
      </c>
      <c r="H12" s="50">
        <f>'geg en rijksbijdr.'!H70</f>
        <v>0</v>
      </c>
      <c r="I12" s="50">
        <f>'geg en rijksbijdr.'!I70</f>
        <v>0</v>
      </c>
      <c r="J12" s="46"/>
      <c r="L12" s="34"/>
    </row>
    <row r="13" spans="2:12" x14ac:dyDescent="0.2">
      <c r="B13" s="45"/>
      <c r="E13" s="50"/>
      <c r="F13" s="50"/>
      <c r="G13" s="50"/>
      <c r="H13" s="50"/>
      <c r="I13" s="50"/>
      <c r="J13" s="46"/>
      <c r="L13" s="34"/>
    </row>
    <row r="14" spans="2:12" x14ac:dyDescent="0.2">
      <c r="B14" s="45"/>
      <c r="C14" s="72" t="s">
        <v>290</v>
      </c>
      <c r="F14" s="2"/>
      <c r="G14" s="2"/>
      <c r="H14" s="2"/>
      <c r="I14" s="2"/>
      <c r="J14" s="46"/>
      <c r="L14" s="7"/>
    </row>
    <row r="15" spans="2:12" x14ac:dyDescent="0.2">
      <c r="B15" s="45"/>
      <c r="C15" s="1" t="str">
        <f>'geg en rijksbijdr.'!C44</f>
        <v>NP Onderwijs</v>
      </c>
      <c r="E15" s="50">
        <f>'geg en rijksbijdr.'!E44</f>
        <v>0</v>
      </c>
      <c r="F15" s="50">
        <f>'geg en rijksbijdr.'!F44</f>
        <v>0</v>
      </c>
      <c r="G15" s="50">
        <f>'geg en rijksbijdr.'!G44</f>
        <v>0</v>
      </c>
      <c r="H15" s="50">
        <f>'geg en rijksbijdr.'!H44</f>
        <v>0</v>
      </c>
      <c r="I15" s="50">
        <f>'geg en rijksbijdr.'!I44</f>
        <v>0</v>
      </c>
      <c r="J15" s="46"/>
      <c r="L15" s="7"/>
    </row>
    <row r="16" spans="2:12" x14ac:dyDescent="0.2">
      <c r="B16" s="45"/>
      <c r="C16" s="1" t="str">
        <f>'geg en rijksbijdr.'!C45</f>
        <v>NPO Arbeidsmarkttoelage</v>
      </c>
      <c r="E16" s="50">
        <f>'geg en rijksbijdr.'!E45</f>
        <v>0</v>
      </c>
      <c r="F16" s="50">
        <f>'geg en rijksbijdr.'!F45</f>
        <v>0</v>
      </c>
      <c r="G16" s="50">
        <f>'geg en rijksbijdr.'!G45</f>
        <v>0</v>
      </c>
      <c r="H16" s="50">
        <f>'geg en rijksbijdr.'!H45</f>
        <v>0</v>
      </c>
      <c r="I16" s="50">
        <f>'geg en rijksbijdr.'!I45</f>
        <v>0</v>
      </c>
      <c r="J16" s="46"/>
      <c r="L16" s="7"/>
    </row>
    <row r="17" spans="2:12" x14ac:dyDescent="0.2">
      <c r="B17" s="45"/>
      <c r="C17" s="1" t="str">
        <f>'geg en rijksbijdr.'!C46</f>
        <v xml:space="preserve">Professionalisering en begeleiding van starters en schoolleiders </v>
      </c>
      <c r="E17" s="50">
        <f>'geg en rijksbijdr.'!E46</f>
        <v>8576.7428571428572</v>
      </c>
      <c r="F17" s="50">
        <f>'geg en rijksbijdr.'!F46</f>
        <v>8576.7428571428572</v>
      </c>
      <c r="G17" s="50">
        <f>'geg en rijksbijdr.'!G46</f>
        <v>8576.7428571428572</v>
      </c>
      <c r="H17" s="50">
        <f>'geg en rijksbijdr.'!H46</f>
        <v>8576.7428571428572</v>
      </c>
      <c r="I17" s="50">
        <f>'geg en rijksbijdr.'!I46</f>
        <v>8576.7428571428572</v>
      </c>
      <c r="J17" s="46"/>
      <c r="L17" s="7"/>
    </row>
    <row r="18" spans="2:12" x14ac:dyDescent="0.2">
      <c r="B18" s="45"/>
      <c r="C18" s="1" t="s">
        <v>364</v>
      </c>
      <c r="E18" s="191"/>
      <c r="F18" s="191"/>
      <c r="G18" s="191"/>
      <c r="H18" s="191"/>
      <c r="I18" s="191"/>
      <c r="J18" s="46"/>
      <c r="L18" s="7"/>
    </row>
    <row r="19" spans="2:12" x14ac:dyDescent="0.2">
      <c r="B19" s="45"/>
      <c r="C19" s="1" t="s">
        <v>362</v>
      </c>
      <c r="E19" s="191"/>
      <c r="F19" s="191"/>
      <c r="G19" s="191"/>
      <c r="H19" s="191"/>
      <c r="I19" s="191"/>
      <c r="J19" s="46"/>
      <c r="L19" s="7"/>
    </row>
    <row r="20" spans="2:12" x14ac:dyDescent="0.2">
      <c r="B20" s="45"/>
      <c r="C20" s="1" t="s">
        <v>365</v>
      </c>
      <c r="E20" s="191"/>
      <c r="F20" s="191"/>
      <c r="G20" s="191"/>
      <c r="H20" s="191"/>
      <c r="I20" s="191"/>
      <c r="J20" s="46"/>
      <c r="L20" s="7"/>
    </row>
    <row r="21" spans="2:12" x14ac:dyDescent="0.2">
      <c r="B21" s="45"/>
      <c r="C21" s="259" t="s">
        <v>408</v>
      </c>
      <c r="D21" s="29"/>
      <c r="E21" s="260">
        <f>0.0144*SUM(E9:E12)</f>
        <v>36028.604594250006</v>
      </c>
      <c r="F21" s="260">
        <f t="shared" ref="F21:I21" si="0">0.0144*SUM(F9:F12)</f>
        <v>36206.464801499998</v>
      </c>
      <c r="G21" s="260">
        <f t="shared" si="0"/>
        <v>36384.325008749998</v>
      </c>
      <c r="H21" s="260">
        <f t="shared" si="0"/>
        <v>36562.185215999998</v>
      </c>
      <c r="I21" s="260">
        <f t="shared" si="0"/>
        <v>36562.185215999998</v>
      </c>
      <c r="J21" s="46"/>
    </row>
    <row r="22" spans="2:12" x14ac:dyDescent="0.2">
      <c r="B22" s="45"/>
      <c r="C22" s="196" t="s">
        <v>86</v>
      </c>
      <c r="E22" s="191"/>
      <c r="F22" s="191"/>
      <c r="G22" s="191"/>
      <c r="H22" s="191"/>
      <c r="I22" s="191"/>
      <c r="J22" s="46"/>
    </row>
    <row r="23" spans="2:12" x14ac:dyDescent="0.2">
      <c r="B23" s="45"/>
      <c r="F23" s="2"/>
      <c r="G23" s="2"/>
      <c r="H23" s="2"/>
      <c r="I23" s="2"/>
      <c r="J23" s="46"/>
    </row>
    <row r="24" spans="2:12" x14ac:dyDescent="0.2">
      <c r="B24" s="45"/>
      <c r="C24" s="158" t="s">
        <v>298</v>
      </c>
      <c r="F24" s="2"/>
      <c r="G24" s="2"/>
      <c r="H24" s="2"/>
      <c r="I24" s="2"/>
      <c r="J24" s="46"/>
      <c r="L24" s="7"/>
    </row>
    <row r="25" spans="2:12" x14ac:dyDescent="0.2">
      <c r="B25" s="45"/>
      <c r="C25" s="1" t="s">
        <v>91</v>
      </c>
      <c r="E25" s="193"/>
      <c r="F25" s="193"/>
      <c r="G25" s="193"/>
      <c r="H25" s="193"/>
      <c r="I25" s="193"/>
      <c r="J25" s="46"/>
      <c r="L25" s="7"/>
    </row>
    <row r="26" spans="2:12" x14ac:dyDescent="0.2">
      <c r="B26" s="45"/>
      <c r="C26" s="1" t="s">
        <v>92</v>
      </c>
      <c r="E26" s="191"/>
      <c r="F26" s="191"/>
      <c r="G26" s="191"/>
      <c r="H26" s="191"/>
      <c r="I26" s="191"/>
      <c r="J26" s="46"/>
    </row>
    <row r="27" spans="2:12" x14ac:dyDescent="0.2">
      <c r="B27" s="45"/>
      <c r="C27" s="195" t="s">
        <v>86</v>
      </c>
      <c r="E27" s="191"/>
      <c r="F27" s="191"/>
      <c r="G27" s="191"/>
      <c r="H27" s="191"/>
      <c r="I27" s="191"/>
      <c r="J27" s="46"/>
    </row>
    <row r="28" spans="2:12" x14ac:dyDescent="0.2">
      <c r="B28" s="45"/>
      <c r="C28" s="195" t="s">
        <v>86</v>
      </c>
      <c r="E28" s="191"/>
      <c r="F28" s="191"/>
      <c r="G28" s="191"/>
      <c r="H28" s="191"/>
      <c r="I28" s="191"/>
      <c r="J28" s="46"/>
    </row>
    <row r="29" spans="2:12" x14ac:dyDescent="0.2">
      <c r="B29" s="45"/>
      <c r="C29" s="196" t="s">
        <v>86</v>
      </c>
      <c r="E29" s="192"/>
      <c r="F29" s="192"/>
      <c r="G29" s="192"/>
      <c r="H29" s="192"/>
      <c r="I29" s="192"/>
      <c r="J29" s="46"/>
    </row>
    <row r="30" spans="2:12" x14ac:dyDescent="0.2">
      <c r="B30" s="45"/>
      <c r="F30" s="2"/>
      <c r="G30" s="2"/>
      <c r="H30" s="2"/>
      <c r="I30" s="2"/>
      <c r="J30" s="46"/>
    </row>
    <row r="31" spans="2:12" x14ac:dyDescent="0.2">
      <c r="B31" s="45"/>
      <c r="C31" s="70" t="s">
        <v>87</v>
      </c>
      <c r="E31" s="51">
        <f>SUM(E9:E29)</f>
        <v>2546591.7776076435</v>
      </c>
      <c r="F31" s="51">
        <f>SUM(F9:F29)</f>
        <v>2559121.041096143</v>
      </c>
      <c r="G31" s="51">
        <f>SUM(G9:G29)</f>
        <v>2571650.3045846429</v>
      </c>
      <c r="H31" s="51">
        <f>SUM(H9:H29)</f>
        <v>2584179.5680731428</v>
      </c>
      <c r="I31" s="51">
        <f>SUM(I9:I29)</f>
        <v>2584179.5680731428</v>
      </c>
      <c r="J31" s="46"/>
    </row>
    <row r="32" spans="2:12" x14ac:dyDescent="0.2">
      <c r="B32" s="45"/>
      <c r="E32" s="50"/>
      <c r="F32" s="50"/>
      <c r="G32" s="50"/>
      <c r="H32" s="50"/>
      <c r="I32" s="50"/>
      <c r="J32" s="46"/>
    </row>
    <row r="33" spans="2:13" x14ac:dyDescent="0.2">
      <c r="B33" s="45"/>
      <c r="C33" s="3" t="s">
        <v>89</v>
      </c>
      <c r="F33" s="2"/>
      <c r="G33" s="2"/>
      <c r="H33" s="2"/>
      <c r="I33" s="2"/>
      <c r="J33" s="46"/>
    </row>
    <row r="34" spans="2:13" x14ac:dyDescent="0.2">
      <c r="B34" s="45"/>
      <c r="C34" s="195" t="s">
        <v>86</v>
      </c>
      <c r="E34" s="191"/>
      <c r="F34" s="191"/>
      <c r="G34" s="191"/>
      <c r="H34" s="191"/>
      <c r="I34" s="191"/>
      <c r="J34" s="46"/>
      <c r="L34" s="12"/>
      <c r="M34" s="7"/>
    </row>
    <row r="35" spans="2:13" x14ac:dyDescent="0.2">
      <c r="B35" s="45"/>
      <c r="C35" s="195" t="s">
        <v>86</v>
      </c>
      <c r="E35" s="191"/>
      <c r="F35" s="191"/>
      <c r="G35" s="191"/>
      <c r="H35" s="191"/>
      <c r="I35" s="191"/>
      <c r="J35" s="46"/>
      <c r="L35" s="12"/>
      <c r="M35" s="7"/>
    </row>
    <row r="36" spans="2:13" x14ac:dyDescent="0.2">
      <c r="B36" s="45"/>
      <c r="C36" s="195" t="s">
        <v>86</v>
      </c>
      <c r="E36" s="191"/>
      <c r="F36" s="191"/>
      <c r="G36" s="191"/>
      <c r="H36" s="191"/>
      <c r="I36" s="191"/>
      <c r="J36" s="46"/>
    </row>
    <row r="37" spans="2:13" x14ac:dyDescent="0.2">
      <c r="B37" s="45"/>
      <c r="C37" s="195" t="s">
        <v>86</v>
      </c>
      <c r="E37" s="191"/>
      <c r="F37" s="191"/>
      <c r="G37" s="191"/>
      <c r="H37" s="191"/>
      <c r="I37" s="191"/>
      <c r="J37" s="46"/>
    </row>
    <row r="38" spans="2:13" x14ac:dyDescent="0.2">
      <c r="B38" s="45"/>
      <c r="C38" s="197" t="s">
        <v>90</v>
      </c>
      <c r="E38" s="51">
        <f>SUM(E34:E37)</f>
        <v>0</v>
      </c>
      <c r="F38" s="51">
        <f t="shared" ref="F38:I38" si="1">SUM(F34:F37)</f>
        <v>0</v>
      </c>
      <c r="G38" s="51">
        <f t="shared" si="1"/>
        <v>0</v>
      </c>
      <c r="H38" s="51">
        <f t="shared" si="1"/>
        <v>0</v>
      </c>
      <c r="I38" s="51">
        <f t="shared" si="1"/>
        <v>0</v>
      </c>
      <c r="J38" s="46"/>
    </row>
    <row r="39" spans="2:13" x14ac:dyDescent="0.2">
      <c r="B39" s="45"/>
      <c r="E39" s="50"/>
      <c r="F39" s="50"/>
      <c r="G39" s="50"/>
      <c r="H39" s="50"/>
      <c r="I39" s="50"/>
      <c r="J39" s="46"/>
    </row>
    <row r="40" spans="2:13" x14ac:dyDescent="0.2">
      <c r="B40" s="45"/>
      <c r="C40" s="3" t="s">
        <v>93</v>
      </c>
      <c r="F40" s="2"/>
      <c r="G40" s="2"/>
      <c r="H40" s="2"/>
      <c r="I40" s="2"/>
      <c r="J40" s="46"/>
    </row>
    <row r="41" spans="2:13" x14ac:dyDescent="0.2">
      <c r="B41" s="45"/>
      <c r="C41" s="195" t="s">
        <v>96</v>
      </c>
      <c r="E41" s="191"/>
      <c r="F41" s="191"/>
      <c r="G41" s="191"/>
      <c r="H41" s="191"/>
      <c r="I41" s="191"/>
      <c r="J41" s="46"/>
    </row>
    <row r="42" spans="2:13" s="13" customFormat="1" hidden="1" x14ac:dyDescent="0.2">
      <c r="B42" s="52"/>
      <c r="C42" s="195"/>
      <c r="D42" s="1"/>
      <c r="E42" s="191"/>
      <c r="F42" s="191"/>
      <c r="G42" s="191"/>
      <c r="H42" s="191"/>
      <c r="I42" s="191"/>
      <c r="J42" s="53"/>
    </row>
    <row r="43" spans="2:13" s="13" customFormat="1" hidden="1" x14ac:dyDescent="0.2">
      <c r="B43" s="52"/>
      <c r="C43" s="195"/>
      <c r="D43" s="1"/>
      <c r="E43" s="191"/>
      <c r="F43" s="191"/>
      <c r="G43" s="191"/>
      <c r="H43" s="191"/>
      <c r="I43" s="191"/>
      <c r="J43" s="53"/>
    </row>
    <row r="44" spans="2:13" s="13" customFormat="1" hidden="1" x14ac:dyDescent="0.2">
      <c r="B44" s="52"/>
      <c r="C44" s="195"/>
      <c r="D44" s="1"/>
      <c r="E44" s="191"/>
      <c r="F44" s="191"/>
      <c r="G44" s="191"/>
      <c r="H44" s="191"/>
      <c r="I44" s="191"/>
      <c r="J44" s="53"/>
    </row>
    <row r="45" spans="2:13" s="13" customFormat="1" hidden="1" x14ac:dyDescent="0.2">
      <c r="B45" s="52"/>
      <c r="C45" s="195"/>
      <c r="D45" s="1"/>
      <c r="E45" s="191"/>
      <c r="F45" s="191"/>
      <c r="G45" s="191"/>
      <c r="H45" s="191"/>
      <c r="I45" s="191"/>
      <c r="J45" s="53"/>
    </row>
    <row r="46" spans="2:13" s="13" customFormat="1" hidden="1" x14ac:dyDescent="0.2">
      <c r="B46" s="52"/>
      <c r="C46" s="195"/>
      <c r="D46" s="1"/>
      <c r="E46" s="191"/>
      <c r="F46" s="191"/>
      <c r="G46" s="191"/>
      <c r="H46" s="191"/>
      <c r="I46" s="191"/>
      <c r="J46" s="53"/>
    </row>
    <row r="47" spans="2:13" s="13" customFormat="1" hidden="1" x14ac:dyDescent="0.2">
      <c r="B47" s="52"/>
      <c r="C47" s="195"/>
      <c r="D47" s="1"/>
      <c r="E47" s="191"/>
      <c r="F47" s="191"/>
      <c r="G47" s="191"/>
      <c r="H47" s="191"/>
      <c r="I47" s="191"/>
      <c r="J47" s="53"/>
    </row>
    <row r="48" spans="2:13" x14ac:dyDescent="0.2">
      <c r="B48" s="45"/>
      <c r="C48" s="195" t="s">
        <v>86</v>
      </c>
      <c r="E48" s="191"/>
      <c r="F48" s="191"/>
      <c r="G48" s="191"/>
      <c r="H48" s="191"/>
      <c r="I48" s="191"/>
      <c r="J48" s="46"/>
    </row>
    <row r="49" spans="2:10" x14ac:dyDescent="0.2">
      <c r="B49" s="45"/>
      <c r="C49" s="195" t="s">
        <v>86</v>
      </c>
      <c r="E49" s="191"/>
      <c r="F49" s="191"/>
      <c r="G49" s="191"/>
      <c r="H49" s="191"/>
      <c r="I49" s="191"/>
      <c r="J49" s="46"/>
    </row>
    <row r="50" spans="2:10" x14ac:dyDescent="0.2">
      <c r="B50" s="45"/>
      <c r="C50" s="195" t="s">
        <v>86</v>
      </c>
      <c r="E50" s="191"/>
      <c r="F50" s="191"/>
      <c r="G50" s="191"/>
      <c r="H50" s="191"/>
      <c r="I50" s="191"/>
      <c r="J50" s="46"/>
    </row>
    <row r="51" spans="2:10" x14ac:dyDescent="0.2">
      <c r="B51" s="45"/>
      <c r="C51" s="195" t="s">
        <v>86</v>
      </c>
      <c r="E51" s="191"/>
      <c r="F51" s="191"/>
      <c r="G51" s="191"/>
      <c r="H51" s="191"/>
      <c r="I51" s="191"/>
      <c r="J51" s="46"/>
    </row>
    <row r="52" spans="2:10" x14ac:dyDescent="0.2">
      <c r="B52" s="45"/>
      <c r="C52" s="195" t="s">
        <v>86</v>
      </c>
      <c r="E52" s="191"/>
      <c r="F52" s="191"/>
      <c r="G52" s="191"/>
      <c r="H52" s="191"/>
      <c r="I52" s="191"/>
      <c r="J52" s="46"/>
    </row>
    <row r="53" spans="2:10" x14ac:dyDescent="0.2">
      <c r="B53" s="45"/>
      <c r="C53" s="195" t="s">
        <v>86</v>
      </c>
      <c r="E53" s="191"/>
      <c r="F53" s="191"/>
      <c r="G53" s="191"/>
      <c r="H53" s="191"/>
      <c r="I53" s="191"/>
      <c r="J53" s="46"/>
    </row>
    <row r="54" spans="2:10" x14ac:dyDescent="0.2">
      <c r="B54" s="45"/>
      <c r="C54" s="195" t="s">
        <v>86</v>
      </c>
      <c r="E54" s="191"/>
      <c r="F54" s="191"/>
      <c r="G54" s="191"/>
      <c r="H54" s="191"/>
      <c r="I54" s="191"/>
      <c r="J54" s="46"/>
    </row>
    <row r="55" spans="2:10" x14ac:dyDescent="0.2">
      <c r="B55" s="45"/>
      <c r="C55" s="195" t="s">
        <v>86</v>
      </c>
      <c r="E55" s="191"/>
      <c r="F55" s="191"/>
      <c r="G55" s="191"/>
      <c r="H55" s="191"/>
      <c r="I55" s="191"/>
      <c r="J55" s="46"/>
    </row>
    <row r="56" spans="2:10" x14ac:dyDescent="0.2">
      <c r="B56" s="45"/>
      <c r="C56" s="70" t="s">
        <v>94</v>
      </c>
      <c r="E56" s="51">
        <f>SUM(E41:E55)</f>
        <v>0</v>
      </c>
      <c r="F56" s="51">
        <f t="shared" ref="F56:I56" si="2">SUM(F41:F55)</f>
        <v>0</v>
      </c>
      <c r="G56" s="51">
        <f t="shared" si="2"/>
        <v>0</v>
      </c>
      <c r="H56" s="51">
        <f t="shared" si="2"/>
        <v>0</v>
      </c>
      <c r="I56" s="51">
        <f t="shared" si="2"/>
        <v>0</v>
      </c>
      <c r="J56" s="46"/>
    </row>
    <row r="57" spans="2:10" x14ac:dyDescent="0.2">
      <c r="B57" s="45"/>
      <c r="E57" s="54"/>
      <c r="F57" s="54"/>
      <c r="G57" s="54"/>
      <c r="H57" s="54"/>
      <c r="I57" s="54"/>
      <c r="J57" s="46"/>
    </row>
    <row r="58" spans="2:10" x14ac:dyDescent="0.2">
      <c r="B58" s="45"/>
      <c r="C58" s="3" t="s">
        <v>95</v>
      </c>
      <c r="E58" s="28">
        <f>E31+E38+E56</f>
        <v>2546591.7776076435</v>
      </c>
      <c r="F58" s="28">
        <f t="shared" ref="F58:I58" si="3">F31+F38+F56</f>
        <v>2559121.041096143</v>
      </c>
      <c r="G58" s="28">
        <f t="shared" si="3"/>
        <v>2571650.3045846429</v>
      </c>
      <c r="H58" s="28">
        <f t="shared" si="3"/>
        <v>2584179.5680731428</v>
      </c>
      <c r="I58" s="28">
        <f t="shared" si="3"/>
        <v>2584179.5680731428</v>
      </c>
      <c r="J58" s="46"/>
    </row>
    <row r="59" spans="2:10" x14ac:dyDescent="0.2">
      <c r="B59" s="67"/>
      <c r="C59" s="68"/>
      <c r="D59" s="68"/>
      <c r="E59" s="68"/>
      <c r="F59" s="68"/>
      <c r="G59" s="68"/>
      <c r="H59" s="68"/>
      <c r="I59" s="68"/>
      <c r="J59" s="69"/>
    </row>
    <row r="61" spans="2:10" x14ac:dyDescent="0.2">
      <c r="F61" s="2"/>
      <c r="G61" s="2"/>
      <c r="H61" s="2"/>
      <c r="I61" s="2"/>
    </row>
    <row r="63" spans="2:10" x14ac:dyDescent="0.2">
      <c r="E63" s="17"/>
      <c r="F63" s="17"/>
      <c r="G63" s="17"/>
      <c r="H63" s="17"/>
      <c r="I63" s="2"/>
    </row>
  </sheetData>
  <sheetProtection algorithmName="SHA-512" hashValue="GfS2rgNA4L9H7nPisww0BQ5lfQ+rqx9PvkqnV4yl6v4LkZxVGFVMOillJTWdmSvy0KmGAehjJpEKY7AU6T9vuQ==" saltValue="mFW/wK3tTkx0VrDyRRA7NA==" spinCount="100000" sheet="1" objects="1" scenarios="1"/>
  <pageMargins left="0.7" right="0.7" top="0.75" bottom="0.75" header="0.3" footer="0.3"/>
  <pageSetup paperSize="9" scale="67" orientation="portrait" r:id="rId1"/>
  <headerFooter>
    <oddFooter>&amp;F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1A9A-F9A5-4BA9-81C1-765BEE48937A}">
  <sheetPr>
    <pageSetUpPr fitToPage="1"/>
  </sheetPr>
  <dimension ref="B2:AJ252"/>
  <sheetViews>
    <sheetView zoomScale="85" zoomScaleNormal="85" workbookViewId="0"/>
  </sheetViews>
  <sheetFormatPr defaultColWidth="8.7109375" defaultRowHeight="12.75" x14ac:dyDescent="0.2"/>
  <cols>
    <col min="1" max="1" width="3.5703125" style="1" customWidth="1"/>
    <col min="2" max="2" width="2.5703125" style="1" customWidth="1"/>
    <col min="3" max="3" width="14.7109375" style="1" customWidth="1"/>
    <col min="4" max="4" width="10.7109375" style="4" customWidth="1"/>
    <col min="5" max="6" width="10.7109375" style="11" customWidth="1"/>
    <col min="7" max="7" width="10.7109375" style="4" customWidth="1"/>
    <col min="8" max="8" width="12.85546875" style="13" hidden="1" customWidth="1"/>
    <col min="9" max="9" width="12.85546875" style="13" customWidth="1"/>
    <col min="10" max="12" width="12.85546875" style="13" hidden="1" customWidth="1"/>
    <col min="13" max="13" width="12.85546875" style="13" customWidth="1"/>
    <col min="14" max="14" width="14.5703125" style="1" customWidth="1"/>
    <col min="15" max="15" width="10.7109375" style="1" customWidth="1"/>
    <col min="16" max="16" width="10.85546875" style="1" customWidth="1"/>
    <col min="17" max="17" width="14.5703125" style="1" customWidth="1"/>
    <col min="18" max="20" width="2.5703125" style="1" customWidth="1"/>
    <col min="21" max="32" width="4.140625" style="1" customWidth="1"/>
    <col min="33" max="33" width="2.5703125" style="1" customWidth="1"/>
    <col min="34" max="34" width="8.5703125" style="1" customWidth="1"/>
    <col min="35" max="36" width="8.5703125" style="163" customWidth="1"/>
    <col min="37" max="50" width="8.5703125" style="1" customWidth="1"/>
    <col min="51" max="16384" width="8.7109375" style="1"/>
  </cols>
  <sheetData>
    <row r="2" spans="2:36" ht="15.75" x14ac:dyDescent="0.25">
      <c r="B2" s="40" t="s">
        <v>117</v>
      </c>
      <c r="E2" s="79"/>
      <c r="F2" s="79"/>
      <c r="G2" s="161" t="s">
        <v>320</v>
      </c>
      <c r="U2" s="160">
        <v>1</v>
      </c>
    </row>
    <row r="3" spans="2:36" ht="15.75" x14ac:dyDescent="0.25">
      <c r="B3" s="97" t="str">
        <f>'geg en rijksbijdr.'!E5</f>
        <v>Voorbeeldschool</v>
      </c>
      <c r="E3" s="79"/>
      <c r="F3" s="79"/>
      <c r="G3" s="5"/>
      <c r="U3" s="160">
        <v>0</v>
      </c>
    </row>
    <row r="4" spans="2:36" x14ac:dyDescent="0.2">
      <c r="K4" s="7"/>
      <c r="L4" s="7"/>
      <c r="M4" s="7"/>
    </row>
    <row r="5" spans="2:36" x14ac:dyDescent="0.2">
      <c r="B5" s="73"/>
      <c r="C5" s="74"/>
      <c r="D5" s="75"/>
      <c r="E5" s="153"/>
      <c r="F5" s="153"/>
      <c r="G5" s="75"/>
      <c r="H5" s="86"/>
      <c r="I5" s="86"/>
      <c r="J5" s="86"/>
      <c r="K5" s="86"/>
      <c r="L5" s="86"/>
      <c r="M5" s="86"/>
      <c r="N5" s="74"/>
      <c r="O5" s="74"/>
      <c r="P5" s="74"/>
      <c r="Q5" s="74"/>
      <c r="R5" s="76"/>
      <c r="T5" s="73"/>
      <c r="U5" s="74"/>
      <c r="V5" s="74"/>
      <c r="W5" s="74"/>
      <c r="X5" s="74"/>
      <c r="Y5" s="74"/>
      <c r="Z5" s="74"/>
      <c r="AA5" s="74"/>
      <c r="AB5" s="74"/>
      <c r="AC5" s="74"/>
      <c r="AD5" s="74"/>
      <c r="AE5" s="74"/>
      <c r="AF5" s="74"/>
      <c r="AG5" s="76"/>
    </row>
    <row r="6" spans="2:36" ht="15" customHeight="1" x14ac:dyDescent="0.2">
      <c r="B6" s="77"/>
      <c r="C6" s="96" t="s">
        <v>1</v>
      </c>
      <c r="D6" s="96">
        <f>'geg en rijksbijdr.'!E$8</f>
        <v>2023</v>
      </c>
      <c r="E6" s="162" t="s">
        <v>319</v>
      </c>
      <c r="F6" s="154"/>
      <c r="G6" s="89"/>
      <c r="H6" s="90"/>
      <c r="I6" s="90"/>
      <c r="J6" s="90"/>
      <c r="K6" s="90"/>
      <c r="L6" s="90"/>
      <c r="M6" s="90"/>
      <c r="N6" s="165"/>
      <c r="P6" s="166" t="s">
        <v>322</v>
      </c>
      <c r="Q6" s="167">
        <f>AI51</f>
        <v>1</v>
      </c>
      <c r="R6" s="78"/>
      <c r="T6" s="77"/>
      <c r="U6" s="266">
        <f>D6</f>
        <v>2023</v>
      </c>
      <c r="V6" s="266"/>
      <c r="W6" s="92" t="s">
        <v>318</v>
      </c>
      <c r="X6" s="92"/>
      <c r="Y6" s="92"/>
      <c r="Z6" s="29"/>
      <c r="AG6" s="78"/>
    </row>
    <row r="7" spans="2:36" ht="15" customHeight="1" x14ac:dyDescent="0.2">
      <c r="B7" s="77"/>
      <c r="C7" s="96"/>
      <c r="D7" s="96"/>
      <c r="E7" s="162" t="s">
        <v>327</v>
      </c>
      <c r="F7" s="154"/>
      <c r="G7" s="89"/>
      <c r="H7" s="90"/>
      <c r="I7" s="90"/>
      <c r="J7" s="90"/>
      <c r="K7" s="90"/>
      <c r="L7" s="90"/>
      <c r="M7" s="90"/>
      <c r="N7" s="165"/>
      <c r="P7" s="166" t="s">
        <v>321</v>
      </c>
      <c r="Q7" s="167">
        <f>AJ51</f>
        <v>1</v>
      </c>
      <c r="R7" s="78"/>
      <c r="T7" s="77"/>
      <c r="U7" s="5"/>
      <c r="V7" s="5"/>
      <c r="W7" s="3"/>
      <c r="X7" s="3"/>
      <c r="Y7" s="3"/>
      <c r="AG7" s="78"/>
    </row>
    <row r="8" spans="2:36" ht="12.95" customHeight="1" x14ac:dyDescent="0.2">
      <c r="B8" s="77"/>
      <c r="E8" s="79"/>
      <c r="F8" s="79"/>
      <c r="R8" s="78"/>
      <c r="T8" s="77"/>
      <c r="AG8" s="78"/>
    </row>
    <row r="9" spans="2:36" ht="25.5" x14ac:dyDescent="0.2">
      <c r="B9" s="77"/>
      <c r="C9" s="168" t="s">
        <v>118</v>
      </c>
      <c r="D9" s="169" t="s">
        <v>119</v>
      </c>
      <c r="E9" s="170" t="s">
        <v>120</v>
      </c>
      <c r="F9" s="171" t="s">
        <v>296</v>
      </c>
      <c r="G9" s="169" t="s">
        <v>121</v>
      </c>
      <c r="H9" s="172" t="s">
        <v>325</v>
      </c>
      <c r="I9" s="172" t="s">
        <v>325</v>
      </c>
      <c r="J9" s="172" t="s">
        <v>326</v>
      </c>
      <c r="K9" s="172" t="s">
        <v>326</v>
      </c>
      <c r="L9" s="172" t="s">
        <v>326</v>
      </c>
      <c r="M9" s="172" t="s">
        <v>326</v>
      </c>
      <c r="N9" s="169" t="s">
        <v>127</v>
      </c>
      <c r="O9" s="172" t="s">
        <v>297</v>
      </c>
      <c r="P9" s="172" t="s">
        <v>129</v>
      </c>
      <c r="Q9" s="172" t="s">
        <v>295</v>
      </c>
      <c r="R9" s="78"/>
      <c r="T9" s="77"/>
      <c r="U9" s="168" t="s">
        <v>306</v>
      </c>
      <c r="V9" s="168" t="s">
        <v>307</v>
      </c>
      <c r="W9" s="168" t="s">
        <v>308</v>
      </c>
      <c r="X9" s="168" t="s">
        <v>309</v>
      </c>
      <c r="Y9" s="168" t="s">
        <v>310</v>
      </c>
      <c r="Z9" s="168" t="s">
        <v>311</v>
      </c>
      <c r="AA9" s="168" t="s">
        <v>312</v>
      </c>
      <c r="AB9" s="168" t="s">
        <v>313</v>
      </c>
      <c r="AC9" s="168" t="s">
        <v>314</v>
      </c>
      <c r="AD9" s="168" t="s">
        <v>315</v>
      </c>
      <c r="AE9" s="168" t="s">
        <v>316</v>
      </c>
      <c r="AF9" s="168" t="s">
        <v>317</v>
      </c>
      <c r="AG9" s="78"/>
      <c r="AI9" s="163" t="s">
        <v>323</v>
      </c>
      <c r="AJ9" s="163" t="s">
        <v>324</v>
      </c>
    </row>
    <row r="10" spans="2:36" x14ac:dyDescent="0.2">
      <c r="B10" s="77"/>
      <c r="C10" s="173">
        <v>122345</v>
      </c>
      <c r="D10" s="174">
        <v>14</v>
      </c>
      <c r="E10" s="174">
        <v>11</v>
      </c>
      <c r="F10" s="24" t="str">
        <f>VLOOKUP(D10,saltab!$A$5:$W$40,23,FALSE)</f>
        <v>OOP</v>
      </c>
      <c r="G10" s="175">
        <v>1</v>
      </c>
      <c r="H10" s="91">
        <f t="shared" ref="H10" si="0">IF(D10="",0,VLOOKUP(D10,salaris2022,E10+5,FALSE))*7*G10</f>
        <v>50505</v>
      </c>
      <c r="I10" s="91">
        <f>H10*((SUM(U10:AA10)/7))</f>
        <v>50505</v>
      </c>
      <c r="J10" s="91">
        <f t="shared" ref="J10" si="1">IF(D10="",0,VLOOKUP(D10,salaris2022,E10+6,FALSE))*5*G10</f>
        <v>0</v>
      </c>
      <c r="K10" s="91">
        <f>IF(J10=0,H10/7*5,0)</f>
        <v>36075</v>
      </c>
      <c r="L10" s="91">
        <f>J10+K10</f>
        <v>36075</v>
      </c>
      <c r="M10" s="91">
        <f>L10*((SUM(AB10:AF10)/5))</f>
        <v>36075</v>
      </c>
      <c r="N10" s="91">
        <f>M10+I10</f>
        <v>86580</v>
      </c>
      <c r="O10" s="177">
        <v>0</v>
      </c>
      <c r="P10" s="91">
        <f>IF(D10&gt;8,-(N10/1659)*0.5*O10,-(N10/1659)*0.4)</f>
        <v>0</v>
      </c>
      <c r="Q10" s="91">
        <f>N10*(1+saltab!$C$1)+P10</f>
        <v>137662.19999999998</v>
      </c>
      <c r="R10" s="78"/>
      <c r="T10" s="77"/>
      <c r="U10" s="179">
        <v>1</v>
      </c>
      <c r="V10" s="179">
        <v>1</v>
      </c>
      <c r="W10" s="179">
        <v>1</v>
      </c>
      <c r="X10" s="179">
        <v>1</v>
      </c>
      <c r="Y10" s="179">
        <v>1</v>
      </c>
      <c r="Z10" s="179">
        <v>1</v>
      </c>
      <c r="AA10" s="179">
        <v>1</v>
      </c>
      <c r="AB10" s="179">
        <v>1</v>
      </c>
      <c r="AC10" s="179">
        <v>1</v>
      </c>
      <c r="AD10" s="179">
        <v>1</v>
      </c>
      <c r="AE10" s="179">
        <v>1</v>
      </c>
      <c r="AF10" s="179">
        <v>1</v>
      </c>
      <c r="AG10" s="78"/>
      <c r="AI10" s="164">
        <f>G10*(SUM(U10:AA10)/7)</f>
        <v>1</v>
      </c>
      <c r="AJ10" s="164">
        <f>G10*(SUM(AB10:AF10)/5)</f>
        <v>1</v>
      </c>
    </row>
    <row r="11" spans="2:36" x14ac:dyDescent="0.2">
      <c r="B11" s="77"/>
      <c r="C11" s="173"/>
      <c r="D11" s="174"/>
      <c r="E11" s="174"/>
      <c r="F11" s="24" t="e">
        <f>VLOOKUP(D11,saltab!$A$5:$W$40,23,FALSE)</f>
        <v>#N/A</v>
      </c>
      <c r="G11" s="175"/>
      <c r="H11" s="91">
        <f t="shared" ref="H11:H50" si="2">IF(D11="",0,VLOOKUP(D11,salaris2022,E11+5,FALSE))*7*G11</f>
        <v>0</v>
      </c>
      <c r="I11" s="91">
        <f t="shared" ref="I11:I50" si="3">H11*((SUM(U11:AA11)/7))</f>
        <v>0</v>
      </c>
      <c r="J11" s="91">
        <f t="shared" ref="J11:J50" si="4">IF(D11="",0,VLOOKUP(D11,salaris2022,E11+6,FALSE))*5*G11</f>
        <v>0</v>
      </c>
      <c r="K11" s="91">
        <f t="shared" ref="K11:K50" si="5">IF(J11=0,H11/7*5,0)</f>
        <v>0</v>
      </c>
      <c r="L11" s="91">
        <f t="shared" ref="L11:L50" si="6">J11+K11</f>
        <v>0</v>
      </c>
      <c r="M11" s="91">
        <f t="shared" ref="M11:M50" si="7">L11*((SUM(AB11:AF11)/5))</f>
        <v>0</v>
      </c>
      <c r="N11" s="91">
        <f t="shared" ref="N11:N50" si="8">M11+I11</f>
        <v>0</v>
      </c>
      <c r="O11" s="177"/>
      <c r="P11" s="91">
        <f t="shared" ref="P11:P50" si="9">IF(D11&gt;8,-(N11/1659)*0.5*O11,-(N11/1659)*0.4)</f>
        <v>0</v>
      </c>
      <c r="Q11" s="91">
        <f>N11*(1+saltab!$C$1)+P11</f>
        <v>0</v>
      </c>
      <c r="R11" s="78"/>
      <c r="T11" s="77"/>
      <c r="U11" s="179">
        <v>1</v>
      </c>
      <c r="V11" s="179">
        <v>1</v>
      </c>
      <c r="W11" s="179">
        <v>1</v>
      </c>
      <c r="X11" s="179">
        <v>1</v>
      </c>
      <c r="Y11" s="179">
        <v>1</v>
      </c>
      <c r="Z11" s="179">
        <v>1</v>
      </c>
      <c r="AA11" s="179">
        <v>1</v>
      </c>
      <c r="AB11" s="179">
        <v>1</v>
      </c>
      <c r="AC11" s="179">
        <v>1</v>
      </c>
      <c r="AD11" s="179">
        <v>1</v>
      </c>
      <c r="AE11" s="179">
        <v>1</v>
      </c>
      <c r="AF11" s="179">
        <v>1</v>
      </c>
      <c r="AG11" s="78"/>
      <c r="AI11" s="164">
        <f t="shared" ref="AI11:AI50" si="10">G11*(SUM(U11:AA11)/7)</f>
        <v>0</v>
      </c>
      <c r="AJ11" s="164">
        <f t="shared" ref="AJ11:AJ50" si="11">G11*(SUM(AB11:AF11)/5)</f>
        <v>0</v>
      </c>
    </row>
    <row r="12" spans="2:36" x14ac:dyDescent="0.2">
      <c r="B12" s="77"/>
      <c r="C12" s="173"/>
      <c r="D12" s="174"/>
      <c r="E12" s="174"/>
      <c r="F12" s="24" t="e">
        <f>VLOOKUP(D12,saltab!$A$5:$W$40,23,FALSE)</f>
        <v>#N/A</v>
      </c>
      <c r="G12" s="175"/>
      <c r="H12" s="91">
        <f t="shared" si="2"/>
        <v>0</v>
      </c>
      <c r="I12" s="91">
        <f t="shared" si="3"/>
        <v>0</v>
      </c>
      <c r="J12" s="91">
        <f t="shared" si="4"/>
        <v>0</v>
      </c>
      <c r="K12" s="91">
        <f t="shared" si="5"/>
        <v>0</v>
      </c>
      <c r="L12" s="91">
        <f t="shared" si="6"/>
        <v>0</v>
      </c>
      <c r="M12" s="91">
        <f t="shared" si="7"/>
        <v>0</v>
      </c>
      <c r="N12" s="91">
        <f t="shared" si="8"/>
        <v>0</v>
      </c>
      <c r="O12" s="177"/>
      <c r="P12" s="91">
        <f t="shared" si="9"/>
        <v>0</v>
      </c>
      <c r="Q12" s="91">
        <f>N12*(1+saltab!$C$1)+P12</f>
        <v>0</v>
      </c>
      <c r="R12" s="78"/>
      <c r="T12" s="77"/>
      <c r="U12" s="179">
        <v>1</v>
      </c>
      <c r="V12" s="179">
        <v>1</v>
      </c>
      <c r="W12" s="179">
        <v>1</v>
      </c>
      <c r="X12" s="179">
        <v>1</v>
      </c>
      <c r="Y12" s="179">
        <v>1</v>
      </c>
      <c r="Z12" s="179">
        <v>1</v>
      </c>
      <c r="AA12" s="179">
        <v>1</v>
      </c>
      <c r="AB12" s="179">
        <v>1</v>
      </c>
      <c r="AC12" s="179">
        <v>1</v>
      </c>
      <c r="AD12" s="179">
        <v>1</v>
      </c>
      <c r="AE12" s="179">
        <v>1</v>
      </c>
      <c r="AF12" s="179">
        <v>1</v>
      </c>
      <c r="AG12" s="78"/>
      <c r="AI12" s="164">
        <f t="shared" si="10"/>
        <v>0</v>
      </c>
      <c r="AJ12" s="164">
        <f t="shared" si="11"/>
        <v>0</v>
      </c>
    </row>
    <row r="13" spans="2:36" x14ac:dyDescent="0.2">
      <c r="B13" s="77"/>
      <c r="C13" s="173"/>
      <c r="D13" s="174"/>
      <c r="E13" s="174"/>
      <c r="F13" s="24" t="e">
        <f>VLOOKUP(D13,saltab!$A$5:$W$40,23,FALSE)</f>
        <v>#N/A</v>
      </c>
      <c r="G13" s="175"/>
      <c r="H13" s="91">
        <f t="shared" si="2"/>
        <v>0</v>
      </c>
      <c r="I13" s="91">
        <f t="shared" si="3"/>
        <v>0</v>
      </c>
      <c r="J13" s="91">
        <f t="shared" si="4"/>
        <v>0</v>
      </c>
      <c r="K13" s="91">
        <f t="shared" si="5"/>
        <v>0</v>
      </c>
      <c r="L13" s="91">
        <f t="shared" si="6"/>
        <v>0</v>
      </c>
      <c r="M13" s="91">
        <f t="shared" si="7"/>
        <v>0</v>
      </c>
      <c r="N13" s="91">
        <f t="shared" si="8"/>
        <v>0</v>
      </c>
      <c r="O13" s="177"/>
      <c r="P13" s="91">
        <f t="shared" si="9"/>
        <v>0</v>
      </c>
      <c r="Q13" s="91">
        <f>N13*(1+saltab!$C$1)+P13</f>
        <v>0</v>
      </c>
      <c r="R13" s="78"/>
      <c r="T13" s="77"/>
      <c r="U13" s="179">
        <v>1</v>
      </c>
      <c r="V13" s="179">
        <v>1</v>
      </c>
      <c r="W13" s="179">
        <v>1</v>
      </c>
      <c r="X13" s="179">
        <v>1</v>
      </c>
      <c r="Y13" s="179">
        <v>1</v>
      </c>
      <c r="Z13" s="179">
        <v>1</v>
      </c>
      <c r="AA13" s="179">
        <v>1</v>
      </c>
      <c r="AB13" s="179">
        <v>1</v>
      </c>
      <c r="AC13" s="179">
        <v>1</v>
      </c>
      <c r="AD13" s="179">
        <v>1</v>
      </c>
      <c r="AE13" s="179">
        <v>1</v>
      </c>
      <c r="AF13" s="179">
        <v>1</v>
      </c>
      <c r="AG13" s="78"/>
      <c r="AI13" s="164">
        <f t="shared" si="10"/>
        <v>0</v>
      </c>
      <c r="AJ13" s="164">
        <f t="shared" si="11"/>
        <v>0</v>
      </c>
    </row>
    <row r="14" spans="2:36" x14ac:dyDescent="0.2">
      <c r="B14" s="77"/>
      <c r="C14" s="173"/>
      <c r="D14" s="174"/>
      <c r="E14" s="174"/>
      <c r="F14" s="24" t="e">
        <f>VLOOKUP(D14,saltab!$A$5:$W$40,23,FALSE)</f>
        <v>#N/A</v>
      </c>
      <c r="G14" s="175"/>
      <c r="H14" s="91">
        <f t="shared" si="2"/>
        <v>0</v>
      </c>
      <c r="I14" s="91">
        <f t="shared" si="3"/>
        <v>0</v>
      </c>
      <c r="J14" s="91">
        <f t="shared" si="4"/>
        <v>0</v>
      </c>
      <c r="K14" s="91">
        <f t="shared" si="5"/>
        <v>0</v>
      </c>
      <c r="L14" s="91">
        <f t="shared" si="6"/>
        <v>0</v>
      </c>
      <c r="M14" s="91">
        <f t="shared" si="7"/>
        <v>0</v>
      </c>
      <c r="N14" s="91">
        <f t="shared" si="8"/>
        <v>0</v>
      </c>
      <c r="O14" s="177"/>
      <c r="P14" s="91">
        <f t="shared" si="9"/>
        <v>0</v>
      </c>
      <c r="Q14" s="91">
        <f>N14*(1+saltab!$C$1)+P14</f>
        <v>0</v>
      </c>
      <c r="R14" s="78"/>
      <c r="T14" s="77"/>
      <c r="U14" s="179">
        <v>1</v>
      </c>
      <c r="V14" s="179">
        <v>1</v>
      </c>
      <c r="W14" s="179">
        <v>1</v>
      </c>
      <c r="X14" s="179">
        <v>1</v>
      </c>
      <c r="Y14" s="179">
        <v>1</v>
      </c>
      <c r="Z14" s="179">
        <v>1</v>
      </c>
      <c r="AA14" s="179">
        <v>1</v>
      </c>
      <c r="AB14" s="179">
        <v>1</v>
      </c>
      <c r="AC14" s="179">
        <v>1</v>
      </c>
      <c r="AD14" s="179">
        <v>1</v>
      </c>
      <c r="AE14" s="179">
        <v>1</v>
      </c>
      <c r="AF14" s="179">
        <v>1</v>
      </c>
      <c r="AG14" s="78"/>
      <c r="AI14" s="164">
        <f t="shared" si="10"/>
        <v>0</v>
      </c>
      <c r="AJ14" s="164">
        <f t="shared" si="11"/>
        <v>0</v>
      </c>
    </row>
    <row r="15" spans="2:36" x14ac:dyDescent="0.2">
      <c r="B15" s="77"/>
      <c r="C15" s="173"/>
      <c r="D15" s="174"/>
      <c r="E15" s="174"/>
      <c r="F15" s="24" t="e">
        <f>VLOOKUP(D15,saltab!$A$5:$W$40,23,FALSE)</f>
        <v>#N/A</v>
      </c>
      <c r="G15" s="175"/>
      <c r="H15" s="91">
        <f t="shared" si="2"/>
        <v>0</v>
      </c>
      <c r="I15" s="91">
        <f t="shared" si="3"/>
        <v>0</v>
      </c>
      <c r="J15" s="91">
        <f t="shared" si="4"/>
        <v>0</v>
      </c>
      <c r="K15" s="91">
        <f t="shared" si="5"/>
        <v>0</v>
      </c>
      <c r="L15" s="91">
        <f t="shared" si="6"/>
        <v>0</v>
      </c>
      <c r="M15" s="91">
        <f t="shared" si="7"/>
        <v>0</v>
      </c>
      <c r="N15" s="91">
        <f t="shared" si="8"/>
        <v>0</v>
      </c>
      <c r="O15" s="177"/>
      <c r="P15" s="91">
        <f t="shared" si="9"/>
        <v>0</v>
      </c>
      <c r="Q15" s="91">
        <f>N15*(1+saltab!$C$1)+P15</f>
        <v>0</v>
      </c>
      <c r="R15" s="78"/>
      <c r="T15" s="77"/>
      <c r="U15" s="179">
        <v>1</v>
      </c>
      <c r="V15" s="179">
        <v>1</v>
      </c>
      <c r="W15" s="179">
        <v>1</v>
      </c>
      <c r="X15" s="179">
        <v>1</v>
      </c>
      <c r="Y15" s="179">
        <v>1</v>
      </c>
      <c r="Z15" s="179">
        <v>1</v>
      </c>
      <c r="AA15" s="179">
        <v>1</v>
      </c>
      <c r="AB15" s="179">
        <v>1</v>
      </c>
      <c r="AC15" s="179">
        <v>1</v>
      </c>
      <c r="AD15" s="179">
        <v>1</v>
      </c>
      <c r="AE15" s="179">
        <v>1</v>
      </c>
      <c r="AF15" s="179">
        <v>1</v>
      </c>
      <c r="AG15" s="78"/>
      <c r="AI15" s="164">
        <f t="shared" si="10"/>
        <v>0</v>
      </c>
      <c r="AJ15" s="164">
        <f t="shared" si="11"/>
        <v>0</v>
      </c>
    </row>
    <row r="16" spans="2:36" x14ac:dyDescent="0.2">
      <c r="B16" s="77"/>
      <c r="C16" s="173"/>
      <c r="D16" s="174"/>
      <c r="E16" s="174"/>
      <c r="F16" s="24" t="e">
        <f>VLOOKUP(D16,saltab!$A$5:$W$40,23,FALSE)</f>
        <v>#N/A</v>
      </c>
      <c r="G16" s="175"/>
      <c r="H16" s="91">
        <f t="shared" si="2"/>
        <v>0</v>
      </c>
      <c r="I16" s="91">
        <f t="shared" si="3"/>
        <v>0</v>
      </c>
      <c r="J16" s="91">
        <f t="shared" si="4"/>
        <v>0</v>
      </c>
      <c r="K16" s="91">
        <f t="shared" si="5"/>
        <v>0</v>
      </c>
      <c r="L16" s="91">
        <f t="shared" si="6"/>
        <v>0</v>
      </c>
      <c r="M16" s="91">
        <f t="shared" si="7"/>
        <v>0</v>
      </c>
      <c r="N16" s="91">
        <f t="shared" si="8"/>
        <v>0</v>
      </c>
      <c r="O16" s="177"/>
      <c r="P16" s="91">
        <f t="shared" si="9"/>
        <v>0</v>
      </c>
      <c r="Q16" s="91">
        <f>N16*(1+saltab!$C$1)+P16</f>
        <v>0</v>
      </c>
      <c r="R16" s="78"/>
      <c r="T16" s="77"/>
      <c r="U16" s="179">
        <v>1</v>
      </c>
      <c r="V16" s="179">
        <v>1</v>
      </c>
      <c r="W16" s="179">
        <v>1</v>
      </c>
      <c r="X16" s="179">
        <v>1</v>
      </c>
      <c r="Y16" s="179">
        <v>1</v>
      </c>
      <c r="Z16" s="179">
        <v>1</v>
      </c>
      <c r="AA16" s="179">
        <v>1</v>
      </c>
      <c r="AB16" s="179">
        <v>1</v>
      </c>
      <c r="AC16" s="179">
        <v>1</v>
      </c>
      <c r="AD16" s="179">
        <v>1</v>
      </c>
      <c r="AE16" s="179">
        <v>1</v>
      </c>
      <c r="AF16" s="179">
        <v>1</v>
      </c>
      <c r="AG16" s="78"/>
      <c r="AI16" s="164">
        <f t="shared" si="10"/>
        <v>0</v>
      </c>
      <c r="AJ16" s="164">
        <f t="shared" si="11"/>
        <v>0</v>
      </c>
    </row>
    <row r="17" spans="2:36" x14ac:dyDescent="0.2">
      <c r="B17" s="77"/>
      <c r="C17" s="173"/>
      <c r="D17" s="174"/>
      <c r="E17" s="174"/>
      <c r="F17" s="24" t="e">
        <f>VLOOKUP(D17,saltab!$A$5:$W$40,23,FALSE)</f>
        <v>#N/A</v>
      </c>
      <c r="G17" s="175"/>
      <c r="H17" s="91">
        <f t="shared" si="2"/>
        <v>0</v>
      </c>
      <c r="I17" s="91">
        <f t="shared" si="3"/>
        <v>0</v>
      </c>
      <c r="J17" s="91">
        <f t="shared" si="4"/>
        <v>0</v>
      </c>
      <c r="K17" s="91">
        <f t="shared" si="5"/>
        <v>0</v>
      </c>
      <c r="L17" s="91">
        <f t="shared" si="6"/>
        <v>0</v>
      </c>
      <c r="M17" s="91">
        <f t="shared" si="7"/>
        <v>0</v>
      </c>
      <c r="N17" s="91">
        <f t="shared" si="8"/>
        <v>0</v>
      </c>
      <c r="O17" s="177"/>
      <c r="P17" s="91">
        <f t="shared" si="9"/>
        <v>0</v>
      </c>
      <c r="Q17" s="91">
        <f>N17*(1+saltab!$C$1)+P17</f>
        <v>0</v>
      </c>
      <c r="R17" s="78"/>
      <c r="T17" s="77"/>
      <c r="U17" s="179">
        <v>1</v>
      </c>
      <c r="V17" s="179">
        <v>1</v>
      </c>
      <c r="W17" s="179">
        <v>1</v>
      </c>
      <c r="X17" s="179">
        <v>1</v>
      </c>
      <c r="Y17" s="179">
        <v>1</v>
      </c>
      <c r="Z17" s="179">
        <v>1</v>
      </c>
      <c r="AA17" s="179">
        <v>1</v>
      </c>
      <c r="AB17" s="179">
        <v>1</v>
      </c>
      <c r="AC17" s="179">
        <v>1</v>
      </c>
      <c r="AD17" s="179">
        <v>1</v>
      </c>
      <c r="AE17" s="179">
        <v>1</v>
      </c>
      <c r="AF17" s="179">
        <v>1</v>
      </c>
      <c r="AG17" s="78"/>
      <c r="AI17" s="164">
        <f t="shared" si="10"/>
        <v>0</v>
      </c>
      <c r="AJ17" s="164">
        <f t="shared" si="11"/>
        <v>0</v>
      </c>
    </row>
    <row r="18" spans="2:36" x14ac:dyDescent="0.2">
      <c r="B18" s="77"/>
      <c r="C18" s="173"/>
      <c r="D18" s="174"/>
      <c r="E18" s="174"/>
      <c r="F18" s="24" t="e">
        <f>VLOOKUP(D18,saltab!$A$5:$W$40,23,FALSE)</f>
        <v>#N/A</v>
      </c>
      <c r="G18" s="175"/>
      <c r="H18" s="91">
        <f t="shared" si="2"/>
        <v>0</v>
      </c>
      <c r="I18" s="91">
        <f t="shared" si="3"/>
        <v>0</v>
      </c>
      <c r="J18" s="91">
        <f t="shared" si="4"/>
        <v>0</v>
      </c>
      <c r="K18" s="91">
        <f t="shared" si="5"/>
        <v>0</v>
      </c>
      <c r="L18" s="91">
        <f t="shared" si="6"/>
        <v>0</v>
      </c>
      <c r="M18" s="91">
        <f t="shared" si="7"/>
        <v>0</v>
      </c>
      <c r="N18" s="91">
        <f t="shared" si="8"/>
        <v>0</v>
      </c>
      <c r="O18" s="177"/>
      <c r="P18" s="91">
        <f t="shared" si="9"/>
        <v>0</v>
      </c>
      <c r="Q18" s="91">
        <f>N18*(1+saltab!$C$1)+P18</f>
        <v>0</v>
      </c>
      <c r="R18" s="78"/>
      <c r="T18" s="77"/>
      <c r="U18" s="179">
        <v>1</v>
      </c>
      <c r="V18" s="179">
        <v>1</v>
      </c>
      <c r="W18" s="179">
        <v>1</v>
      </c>
      <c r="X18" s="179">
        <v>1</v>
      </c>
      <c r="Y18" s="179">
        <v>1</v>
      </c>
      <c r="Z18" s="179">
        <v>1</v>
      </c>
      <c r="AA18" s="179">
        <v>1</v>
      </c>
      <c r="AB18" s="179">
        <v>1</v>
      </c>
      <c r="AC18" s="179">
        <v>1</v>
      </c>
      <c r="AD18" s="179">
        <v>1</v>
      </c>
      <c r="AE18" s="179">
        <v>1</v>
      </c>
      <c r="AF18" s="179">
        <v>1</v>
      </c>
      <c r="AG18" s="78"/>
      <c r="AI18" s="164">
        <f t="shared" si="10"/>
        <v>0</v>
      </c>
      <c r="AJ18" s="164">
        <f t="shared" si="11"/>
        <v>0</v>
      </c>
    </row>
    <row r="19" spans="2:36" x14ac:dyDescent="0.2">
      <c r="B19" s="77"/>
      <c r="C19" s="173"/>
      <c r="D19" s="174"/>
      <c r="E19" s="174"/>
      <c r="F19" s="24" t="e">
        <f>VLOOKUP(D19,saltab!$A$5:$W$40,23,FALSE)</f>
        <v>#N/A</v>
      </c>
      <c r="G19" s="175"/>
      <c r="H19" s="91">
        <f t="shared" si="2"/>
        <v>0</v>
      </c>
      <c r="I19" s="91">
        <f t="shared" si="3"/>
        <v>0</v>
      </c>
      <c r="J19" s="91">
        <f t="shared" si="4"/>
        <v>0</v>
      </c>
      <c r="K19" s="91">
        <f t="shared" si="5"/>
        <v>0</v>
      </c>
      <c r="L19" s="91">
        <f t="shared" si="6"/>
        <v>0</v>
      </c>
      <c r="M19" s="91">
        <f t="shared" si="7"/>
        <v>0</v>
      </c>
      <c r="N19" s="91">
        <f t="shared" si="8"/>
        <v>0</v>
      </c>
      <c r="O19" s="177"/>
      <c r="P19" s="91">
        <f t="shared" si="9"/>
        <v>0</v>
      </c>
      <c r="Q19" s="91">
        <f>N19*(1+saltab!$C$1)+P19</f>
        <v>0</v>
      </c>
      <c r="R19" s="78"/>
      <c r="T19" s="77"/>
      <c r="U19" s="179">
        <v>1</v>
      </c>
      <c r="V19" s="179">
        <v>1</v>
      </c>
      <c r="W19" s="179">
        <v>1</v>
      </c>
      <c r="X19" s="179">
        <v>1</v>
      </c>
      <c r="Y19" s="179">
        <v>1</v>
      </c>
      <c r="Z19" s="179">
        <v>1</v>
      </c>
      <c r="AA19" s="179">
        <v>1</v>
      </c>
      <c r="AB19" s="179">
        <v>1</v>
      </c>
      <c r="AC19" s="179">
        <v>1</v>
      </c>
      <c r="AD19" s="179">
        <v>1</v>
      </c>
      <c r="AE19" s="179">
        <v>1</v>
      </c>
      <c r="AF19" s="179">
        <v>1</v>
      </c>
      <c r="AG19" s="78"/>
      <c r="AI19" s="164">
        <f t="shared" si="10"/>
        <v>0</v>
      </c>
      <c r="AJ19" s="164">
        <f t="shared" si="11"/>
        <v>0</v>
      </c>
    </row>
    <row r="20" spans="2:36" x14ac:dyDescent="0.2">
      <c r="B20" s="77"/>
      <c r="C20" s="173"/>
      <c r="D20" s="174"/>
      <c r="E20" s="174"/>
      <c r="F20" s="24" t="e">
        <f>VLOOKUP(D20,saltab!$A$5:$W$40,23,FALSE)</f>
        <v>#N/A</v>
      </c>
      <c r="G20" s="175"/>
      <c r="H20" s="91">
        <f t="shared" si="2"/>
        <v>0</v>
      </c>
      <c r="I20" s="91">
        <f t="shared" si="3"/>
        <v>0</v>
      </c>
      <c r="J20" s="91">
        <f t="shared" si="4"/>
        <v>0</v>
      </c>
      <c r="K20" s="91">
        <f t="shared" si="5"/>
        <v>0</v>
      </c>
      <c r="L20" s="91">
        <f t="shared" si="6"/>
        <v>0</v>
      </c>
      <c r="M20" s="91">
        <f t="shared" si="7"/>
        <v>0</v>
      </c>
      <c r="N20" s="91">
        <f t="shared" si="8"/>
        <v>0</v>
      </c>
      <c r="O20" s="177"/>
      <c r="P20" s="91">
        <f t="shared" si="9"/>
        <v>0</v>
      </c>
      <c r="Q20" s="91">
        <f>N20*(1+saltab!$C$1)+P20</f>
        <v>0</v>
      </c>
      <c r="R20" s="78"/>
      <c r="T20" s="77"/>
      <c r="U20" s="179">
        <v>1</v>
      </c>
      <c r="V20" s="179">
        <v>1</v>
      </c>
      <c r="W20" s="179">
        <v>1</v>
      </c>
      <c r="X20" s="179">
        <v>1</v>
      </c>
      <c r="Y20" s="179">
        <v>1</v>
      </c>
      <c r="Z20" s="179">
        <v>1</v>
      </c>
      <c r="AA20" s="179">
        <v>1</v>
      </c>
      <c r="AB20" s="179">
        <v>1</v>
      </c>
      <c r="AC20" s="179">
        <v>1</v>
      </c>
      <c r="AD20" s="179">
        <v>1</v>
      </c>
      <c r="AE20" s="179">
        <v>1</v>
      </c>
      <c r="AF20" s="179">
        <v>1</v>
      </c>
      <c r="AG20" s="78"/>
      <c r="AI20" s="164">
        <f t="shared" si="10"/>
        <v>0</v>
      </c>
      <c r="AJ20" s="164">
        <f t="shared" si="11"/>
        <v>0</v>
      </c>
    </row>
    <row r="21" spans="2:36" x14ac:dyDescent="0.2">
      <c r="B21" s="77"/>
      <c r="C21" s="173"/>
      <c r="D21" s="174"/>
      <c r="E21" s="174"/>
      <c r="F21" s="24" t="e">
        <f>VLOOKUP(D21,saltab!$A$5:$W$40,23,FALSE)</f>
        <v>#N/A</v>
      </c>
      <c r="G21" s="175"/>
      <c r="H21" s="91">
        <f t="shared" si="2"/>
        <v>0</v>
      </c>
      <c r="I21" s="91">
        <f t="shared" si="3"/>
        <v>0</v>
      </c>
      <c r="J21" s="91">
        <f t="shared" si="4"/>
        <v>0</v>
      </c>
      <c r="K21" s="91">
        <f t="shared" si="5"/>
        <v>0</v>
      </c>
      <c r="L21" s="91">
        <f t="shared" si="6"/>
        <v>0</v>
      </c>
      <c r="M21" s="91">
        <f t="shared" si="7"/>
        <v>0</v>
      </c>
      <c r="N21" s="91">
        <f t="shared" si="8"/>
        <v>0</v>
      </c>
      <c r="O21" s="177"/>
      <c r="P21" s="91">
        <f t="shared" si="9"/>
        <v>0</v>
      </c>
      <c r="Q21" s="91">
        <f>N21*(1+saltab!$C$1)+P21</f>
        <v>0</v>
      </c>
      <c r="R21" s="78"/>
      <c r="T21" s="77"/>
      <c r="U21" s="179">
        <v>1</v>
      </c>
      <c r="V21" s="179">
        <v>1</v>
      </c>
      <c r="W21" s="179">
        <v>1</v>
      </c>
      <c r="X21" s="179">
        <v>1</v>
      </c>
      <c r="Y21" s="179">
        <v>1</v>
      </c>
      <c r="Z21" s="179">
        <v>1</v>
      </c>
      <c r="AA21" s="179">
        <v>1</v>
      </c>
      <c r="AB21" s="179">
        <v>1</v>
      </c>
      <c r="AC21" s="179">
        <v>1</v>
      </c>
      <c r="AD21" s="179">
        <v>1</v>
      </c>
      <c r="AE21" s="179">
        <v>1</v>
      </c>
      <c r="AF21" s="179">
        <v>1</v>
      </c>
      <c r="AG21" s="78"/>
      <c r="AI21" s="164">
        <f t="shared" si="10"/>
        <v>0</v>
      </c>
      <c r="AJ21" s="164">
        <f t="shared" si="11"/>
        <v>0</v>
      </c>
    </row>
    <row r="22" spans="2:36" x14ac:dyDescent="0.2">
      <c r="B22" s="77"/>
      <c r="C22" s="173"/>
      <c r="D22" s="174"/>
      <c r="E22" s="174"/>
      <c r="F22" s="24" t="e">
        <f>VLOOKUP(D22,saltab!$A$5:$W$40,23,FALSE)</f>
        <v>#N/A</v>
      </c>
      <c r="G22" s="175"/>
      <c r="H22" s="91">
        <f t="shared" si="2"/>
        <v>0</v>
      </c>
      <c r="I22" s="91">
        <f t="shared" si="3"/>
        <v>0</v>
      </c>
      <c r="J22" s="91">
        <f t="shared" si="4"/>
        <v>0</v>
      </c>
      <c r="K22" s="91">
        <f t="shared" si="5"/>
        <v>0</v>
      </c>
      <c r="L22" s="91">
        <f t="shared" si="6"/>
        <v>0</v>
      </c>
      <c r="M22" s="91">
        <f t="shared" si="7"/>
        <v>0</v>
      </c>
      <c r="N22" s="91">
        <f t="shared" si="8"/>
        <v>0</v>
      </c>
      <c r="O22" s="177"/>
      <c r="P22" s="91">
        <f t="shared" si="9"/>
        <v>0</v>
      </c>
      <c r="Q22" s="91">
        <f>N22*(1+saltab!$C$1)+P22</f>
        <v>0</v>
      </c>
      <c r="R22" s="78"/>
      <c r="T22" s="77"/>
      <c r="U22" s="179">
        <v>1</v>
      </c>
      <c r="V22" s="179">
        <v>1</v>
      </c>
      <c r="W22" s="179">
        <v>1</v>
      </c>
      <c r="X22" s="179">
        <v>1</v>
      </c>
      <c r="Y22" s="179">
        <v>1</v>
      </c>
      <c r="Z22" s="179">
        <v>1</v>
      </c>
      <c r="AA22" s="179">
        <v>1</v>
      </c>
      <c r="AB22" s="179">
        <v>1</v>
      </c>
      <c r="AC22" s="179">
        <v>1</v>
      </c>
      <c r="AD22" s="179">
        <v>1</v>
      </c>
      <c r="AE22" s="179">
        <v>1</v>
      </c>
      <c r="AF22" s="179">
        <v>1</v>
      </c>
      <c r="AG22" s="78"/>
      <c r="AI22" s="164">
        <f t="shared" si="10"/>
        <v>0</v>
      </c>
      <c r="AJ22" s="164">
        <f t="shared" si="11"/>
        <v>0</v>
      </c>
    </row>
    <row r="23" spans="2:36" x14ac:dyDescent="0.2">
      <c r="B23" s="77"/>
      <c r="C23" s="173"/>
      <c r="D23" s="174"/>
      <c r="E23" s="174"/>
      <c r="F23" s="24" t="e">
        <f>VLOOKUP(D23,saltab!$A$5:$W$40,23,FALSE)</f>
        <v>#N/A</v>
      </c>
      <c r="G23" s="175"/>
      <c r="H23" s="91">
        <f t="shared" si="2"/>
        <v>0</v>
      </c>
      <c r="I23" s="91">
        <f t="shared" si="3"/>
        <v>0</v>
      </c>
      <c r="J23" s="91">
        <f t="shared" si="4"/>
        <v>0</v>
      </c>
      <c r="K23" s="91">
        <f t="shared" si="5"/>
        <v>0</v>
      </c>
      <c r="L23" s="91">
        <f t="shared" si="6"/>
        <v>0</v>
      </c>
      <c r="M23" s="91">
        <f t="shared" si="7"/>
        <v>0</v>
      </c>
      <c r="N23" s="91">
        <f t="shared" si="8"/>
        <v>0</v>
      </c>
      <c r="O23" s="177"/>
      <c r="P23" s="91">
        <f t="shared" si="9"/>
        <v>0</v>
      </c>
      <c r="Q23" s="91">
        <f>N23*(1+saltab!$C$1)+P23</f>
        <v>0</v>
      </c>
      <c r="R23" s="78"/>
      <c r="T23" s="77"/>
      <c r="U23" s="179">
        <v>1</v>
      </c>
      <c r="V23" s="179">
        <v>1</v>
      </c>
      <c r="W23" s="179">
        <v>1</v>
      </c>
      <c r="X23" s="179">
        <v>1</v>
      </c>
      <c r="Y23" s="179">
        <v>1</v>
      </c>
      <c r="Z23" s="179">
        <v>1</v>
      </c>
      <c r="AA23" s="179">
        <v>1</v>
      </c>
      <c r="AB23" s="179">
        <v>1</v>
      </c>
      <c r="AC23" s="179">
        <v>1</v>
      </c>
      <c r="AD23" s="179">
        <v>1</v>
      </c>
      <c r="AE23" s="179">
        <v>1</v>
      </c>
      <c r="AF23" s="179">
        <v>1</v>
      </c>
      <c r="AG23" s="78"/>
      <c r="AI23" s="164">
        <f t="shared" si="10"/>
        <v>0</v>
      </c>
      <c r="AJ23" s="164">
        <f t="shared" si="11"/>
        <v>0</v>
      </c>
    </row>
    <row r="24" spans="2:36" x14ac:dyDescent="0.2">
      <c r="B24" s="77"/>
      <c r="C24" s="173"/>
      <c r="D24" s="174"/>
      <c r="E24" s="174"/>
      <c r="F24" s="24" t="e">
        <f>VLOOKUP(D24,saltab!$A$5:$W$40,23,FALSE)</f>
        <v>#N/A</v>
      </c>
      <c r="G24" s="175"/>
      <c r="H24" s="91">
        <f t="shared" si="2"/>
        <v>0</v>
      </c>
      <c r="I24" s="91">
        <f t="shared" si="3"/>
        <v>0</v>
      </c>
      <c r="J24" s="91">
        <f t="shared" si="4"/>
        <v>0</v>
      </c>
      <c r="K24" s="91">
        <f t="shared" si="5"/>
        <v>0</v>
      </c>
      <c r="L24" s="91">
        <f t="shared" si="6"/>
        <v>0</v>
      </c>
      <c r="M24" s="91">
        <f t="shared" si="7"/>
        <v>0</v>
      </c>
      <c r="N24" s="91">
        <f t="shared" si="8"/>
        <v>0</v>
      </c>
      <c r="O24" s="177"/>
      <c r="P24" s="91">
        <f t="shared" si="9"/>
        <v>0</v>
      </c>
      <c r="Q24" s="91">
        <f>N24*(1+saltab!$C$1)+P24</f>
        <v>0</v>
      </c>
      <c r="R24" s="78"/>
      <c r="T24" s="77"/>
      <c r="U24" s="179">
        <v>1</v>
      </c>
      <c r="V24" s="179">
        <v>1</v>
      </c>
      <c r="W24" s="179">
        <v>1</v>
      </c>
      <c r="X24" s="179">
        <v>1</v>
      </c>
      <c r="Y24" s="179">
        <v>1</v>
      </c>
      <c r="Z24" s="179">
        <v>1</v>
      </c>
      <c r="AA24" s="179">
        <v>1</v>
      </c>
      <c r="AB24" s="179">
        <v>1</v>
      </c>
      <c r="AC24" s="179">
        <v>1</v>
      </c>
      <c r="AD24" s="179">
        <v>1</v>
      </c>
      <c r="AE24" s="179">
        <v>1</v>
      </c>
      <c r="AF24" s="179">
        <v>1</v>
      </c>
      <c r="AG24" s="78"/>
      <c r="AI24" s="164">
        <f t="shared" si="10"/>
        <v>0</v>
      </c>
      <c r="AJ24" s="164">
        <f t="shared" si="11"/>
        <v>0</v>
      </c>
    </row>
    <row r="25" spans="2:36" x14ac:dyDescent="0.2">
      <c r="B25" s="77"/>
      <c r="C25" s="173"/>
      <c r="D25" s="174"/>
      <c r="E25" s="174"/>
      <c r="F25" s="24" t="e">
        <f>VLOOKUP(D25,saltab!$A$5:$W$40,23,FALSE)</f>
        <v>#N/A</v>
      </c>
      <c r="G25" s="175"/>
      <c r="H25" s="91">
        <f t="shared" si="2"/>
        <v>0</v>
      </c>
      <c r="I25" s="91">
        <f t="shared" si="3"/>
        <v>0</v>
      </c>
      <c r="J25" s="91">
        <f t="shared" si="4"/>
        <v>0</v>
      </c>
      <c r="K25" s="91">
        <f t="shared" si="5"/>
        <v>0</v>
      </c>
      <c r="L25" s="91">
        <f t="shared" si="6"/>
        <v>0</v>
      </c>
      <c r="M25" s="91">
        <f t="shared" si="7"/>
        <v>0</v>
      </c>
      <c r="N25" s="91">
        <f t="shared" si="8"/>
        <v>0</v>
      </c>
      <c r="O25" s="177"/>
      <c r="P25" s="91">
        <f t="shared" si="9"/>
        <v>0</v>
      </c>
      <c r="Q25" s="91">
        <f>N25*(1+saltab!$C$1)+P25</f>
        <v>0</v>
      </c>
      <c r="R25" s="78"/>
      <c r="T25" s="77"/>
      <c r="U25" s="179">
        <v>1</v>
      </c>
      <c r="V25" s="179">
        <v>1</v>
      </c>
      <c r="W25" s="179">
        <v>1</v>
      </c>
      <c r="X25" s="179">
        <v>1</v>
      </c>
      <c r="Y25" s="179">
        <v>1</v>
      </c>
      <c r="Z25" s="179">
        <v>1</v>
      </c>
      <c r="AA25" s="179">
        <v>1</v>
      </c>
      <c r="AB25" s="179">
        <v>1</v>
      </c>
      <c r="AC25" s="179">
        <v>1</v>
      </c>
      <c r="AD25" s="179">
        <v>1</v>
      </c>
      <c r="AE25" s="179">
        <v>1</v>
      </c>
      <c r="AF25" s="179">
        <v>1</v>
      </c>
      <c r="AG25" s="78"/>
      <c r="AI25" s="164">
        <f t="shared" si="10"/>
        <v>0</v>
      </c>
      <c r="AJ25" s="164">
        <f t="shared" si="11"/>
        <v>0</v>
      </c>
    </row>
    <row r="26" spans="2:36" x14ac:dyDescent="0.2">
      <c r="B26" s="77"/>
      <c r="C26" s="173"/>
      <c r="D26" s="174"/>
      <c r="E26" s="174"/>
      <c r="F26" s="24" t="e">
        <f>VLOOKUP(D26,saltab!$A$5:$W$40,23,FALSE)</f>
        <v>#N/A</v>
      </c>
      <c r="G26" s="175"/>
      <c r="H26" s="91">
        <f t="shared" si="2"/>
        <v>0</v>
      </c>
      <c r="I26" s="91">
        <f t="shared" si="3"/>
        <v>0</v>
      </c>
      <c r="J26" s="91">
        <f t="shared" si="4"/>
        <v>0</v>
      </c>
      <c r="K26" s="91">
        <f t="shared" si="5"/>
        <v>0</v>
      </c>
      <c r="L26" s="91">
        <f t="shared" si="6"/>
        <v>0</v>
      </c>
      <c r="M26" s="91">
        <f t="shared" si="7"/>
        <v>0</v>
      </c>
      <c r="N26" s="91">
        <f t="shared" si="8"/>
        <v>0</v>
      </c>
      <c r="O26" s="177"/>
      <c r="P26" s="91">
        <f t="shared" si="9"/>
        <v>0</v>
      </c>
      <c r="Q26" s="91">
        <f>N26*(1+saltab!$C$1)+P26</f>
        <v>0</v>
      </c>
      <c r="R26" s="78"/>
      <c r="T26" s="77"/>
      <c r="U26" s="179">
        <v>1</v>
      </c>
      <c r="V26" s="179">
        <v>1</v>
      </c>
      <c r="W26" s="179">
        <v>1</v>
      </c>
      <c r="X26" s="179">
        <v>1</v>
      </c>
      <c r="Y26" s="179">
        <v>1</v>
      </c>
      <c r="Z26" s="179">
        <v>1</v>
      </c>
      <c r="AA26" s="179">
        <v>1</v>
      </c>
      <c r="AB26" s="179">
        <v>1</v>
      </c>
      <c r="AC26" s="179">
        <v>1</v>
      </c>
      <c r="AD26" s="179">
        <v>1</v>
      </c>
      <c r="AE26" s="179">
        <v>1</v>
      </c>
      <c r="AF26" s="179">
        <v>1</v>
      </c>
      <c r="AG26" s="78"/>
      <c r="AI26" s="164">
        <f t="shared" si="10"/>
        <v>0</v>
      </c>
      <c r="AJ26" s="164">
        <f t="shared" si="11"/>
        <v>0</v>
      </c>
    </row>
    <row r="27" spans="2:36" x14ac:dyDescent="0.2">
      <c r="B27" s="77"/>
      <c r="C27" s="173"/>
      <c r="D27" s="174"/>
      <c r="E27" s="174"/>
      <c r="F27" s="24" t="e">
        <f>VLOOKUP(D27,saltab!$A$5:$W$40,23,FALSE)</f>
        <v>#N/A</v>
      </c>
      <c r="G27" s="175"/>
      <c r="H27" s="91">
        <f t="shared" si="2"/>
        <v>0</v>
      </c>
      <c r="I27" s="91">
        <f t="shared" si="3"/>
        <v>0</v>
      </c>
      <c r="J27" s="91">
        <f t="shared" si="4"/>
        <v>0</v>
      </c>
      <c r="K27" s="91">
        <f t="shared" si="5"/>
        <v>0</v>
      </c>
      <c r="L27" s="91">
        <f t="shared" si="6"/>
        <v>0</v>
      </c>
      <c r="M27" s="91">
        <f t="shared" si="7"/>
        <v>0</v>
      </c>
      <c r="N27" s="91">
        <f t="shared" si="8"/>
        <v>0</v>
      </c>
      <c r="O27" s="177"/>
      <c r="P27" s="91">
        <f t="shared" si="9"/>
        <v>0</v>
      </c>
      <c r="Q27" s="91">
        <f>N27*(1+saltab!$C$1)+P27</f>
        <v>0</v>
      </c>
      <c r="R27" s="78"/>
      <c r="T27" s="77"/>
      <c r="U27" s="179">
        <v>1</v>
      </c>
      <c r="V27" s="179">
        <v>1</v>
      </c>
      <c r="W27" s="179">
        <v>1</v>
      </c>
      <c r="X27" s="179">
        <v>1</v>
      </c>
      <c r="Y27" s="179">
        <v>1</v>
      </c>
      <c r="Z27" s="179">
        <v>1</v>
      </c>
      <c r="AA27" s="179">
        <v>1</v>
      </c>
      <c r="AB27" s="179">
        <v>1</v>
      </c>
      <c r="AC27" s="179">
        <v>1</v>
      </c>
      <c r="AD27" s="179">
        <v>1</v>
      </c>
      <c r="AE27" s="179">
        <v>1</v>
      </c>
      <c r="AF27" s="179">
        <v>1</v>
      </c>
      <c r="AG27" s="78"/>
      <c r="AI27" s="164">
        <f t="shared" si="10"/>
        <v>0</v>
      </c>
      <c r="AJ27" s="164">
        <f t="shared" si="11"/>
        <v>0</v>
      </c>
    </row>
    <row r="28" spans="2:36" x14ac:dyDescent="0.2">
      <c r="B28" s="77"/>
      <c r="C28" s="173"/>
      <c r="D28" s="174"/>
      <c r="E28" s="174"/>
      <c r="F28" s="24" t="e">
        <f>VLOOKUP(D28,saltab!$A$5:$W$40,23,FALSE)</f>
        <v>#N/A</v>
      </c>
      <c r="G28" s="175"/>
      <c r="H28" s="91">
        <f t="shared" si="2"/>
        <v>0</v>
      </c>
      <c r="I28" s="91">
        <f t="shared" si="3"/>
        <v>0</v>
      </c>
      <c r="J28" s="91">
        <f t="shared" si="4"/>
        <v>0</v>
      </c>
      <c r="K28" s="91">
        <f t="shared" si="5"/>
        <v>0</v>
      </c>
      <c r="L28" s="91">
        <f t="shared" si="6"/>
        <v>0</v>
      </c>
      <c r="M28" s="91">
        <f t="shared" si="7"/>
        <v>0</v>
      </c>
      <c r="N28" s="91">
        <f t="shared" si="8"/>
        <v>0</v>
      </c>
      <c r="O28" s="177"/>
      <c r="P28" s="91">
        <f t="shared" si="9"/>
        <v>0</v>
      </c>
      <c r="Q28" s="91">
        <f>N28*(1+saltab!$C$1)+P28</f>
        <v>0</v>
      </c>
      <c r="R28" s="78"/>
      <c r="T28" s="77"/>
      <c r="U28" s="179">
        <v>1</v>
      </c>
      <c r="V28" s="179">
        <v>1</v>
      </c>
      <c r="W28" s="179">
        <v>1</v>
      </c>
      <c r="X28" s="179">
        <v>1</v>
      </c>
      <c r="Y28" s="179">
        <v>1</v>
      </c>
      <c r="Z28" s="179">
        <v>1</v>
      </c>
      <c r="AA28" s="179">
        <v>1</v>
      </c>
      <c r="AB28" s="179">
        <v>1</v>
      </c>
      <c r="AC28" s="179">
        <v>1</v>
      </c>
      <c r="AD28" s="179">
        <v>1</v>
      </c>
      <c r="AE28" s="179">
        <v>1</v>
      </c>
      <c r="AF28" s="179">
        <v>1</v>
      </c>
      <c r="AG28" s="78"/>
      <c r="AI28" s="164">
        <f t="shared" si="10"/>
        <v>0</v>
      </c>
      <c r="AJ28" s="164">
        <f t="shared" si="11"/>
        <v>0</v>
      </c>
    </row>
    <row r="29" spans="2:36" x14ac:dyDescent="0.2">
      <c r="B29" s="77"/>
      <c r="C29" s="173"/>
      <c r="D29" s="174"/>
      <c r="E29" s="174"/>
      <c r="F29" s="24" t="e">
        <f>VLOOKUP(D29,saltab!$A$5:$W$40,23,FALSE)</f>
        <v>#N/A</v>
      </c>
      <c r="G29" s="175"/>
      <c r="H29" s="91">
        <f t="shared" si="2"/>
        <v>0</v>
      </c>
      <c r="I29" s="91">
        <f t="shared" si="3"/>
        <v>0</v>
      </c>
      <c r="J29" s="91">
        <f t="shared" si="4"/>
        <v>0</v>
      </c>
      <c r="K29" s="91">
        <f t="shared" si="5"/>
        <v>0</v>
      </c>
      <c r="L29" s="91">
        <f t="shared" si="6"/>
        <v>0</v>
      </c>
      <c r="M29" s="91">
        <f t="shared" si="7"/>
        <v>0</v>
      </c>
      <c r="N29" s="91">
        <f t="shared" si="8"/>
        <v>0</v>
      </c>
      <c r="O29" s="177"/>
      <c r="P29" s="91">
        <f t="shared" si="9"/>
        <v>0</v>
      </c>
      <c r="Q29" s="91">
        <f>N29*(1+saltab!$C$1)+P29</f>
        <v>0</v>
      </c>
      <c r="R29" s="78"/>
      <c r="T29" s="77"/>
      <c r="U29" s="179">
        <v>1</v>
      </c>
      <c r="V29" s="179">
        <v>1</v>
      </c>
      <c r="W29" s="179">
        <v>1</v>
      </c>
      <c r="X29" s="179">
        <v>1</v>
      </c>
      <c r="Y29" s="179">
        <v>1</v>
      </c>
      <c r="Z29" s="179">
        <v>1</v>
      </c>
      <c r="AA29" s="179">
        <v>1</v>
      </c>
      <c r="AB29" s="179">
        <v>1</v>
      </c>
      <c r="AC29" s="179">
        <v>1</v>
      </c>
      <c r="AD29" s="179">
        <v>1</v>
      </c>
      <c r="AE29" s="179">
        <v>1</v>
      </c>
      <c r="AF29" s="179">
        <v>1</v>
      </c>
      <c r="AG29" s="78"/>
      <c r="AI29" s="164">
        <f t="shared" si="10"/>
        <v>0</v>
      </c>
      <c r="AJ29" s="164">
        <f t="shared" si="11"/>
        <v>0</v>
      </c>
    </row>
    <row r="30" spans="2:36" x14ac:dyDescent="0.2">
      <c r="B30" s="77"/>
      <c r="C30" s="173"/>
      <c r="D30" s="174"/>
      <c r="E30" s="174"/>
      <c r="F30" s="24" t="e">
        <f>VLOOKUP(D30,saltab!$A$5:$W$40,23,FALSE)</f>
        <v>#N/A</v>
      </c>
      <c r="G30" s="175"/>
      <c r="H30" s="91">
        <f t="shared" si="2"/>
        <v>0</v>
      </c>
      <c r="I30" s="91">
        <f t="shared" si="3"/>
        <v>0</v>
      </c>
      <c r="J30" s="91">
        <f t="shared" si="4"/>
        <v>0</v>
      </c>
      <c r="K30" s="91">
        <f t="shared" si="5"/>
        <v>0</v>
      </c>
      <c r="L30" s="91">
        <f t="shared" si="6"/>
        <v>0</v>
      </c>
      <c r="M30" s="91">
        <f t="shared" si="7"/>
        <v>0</v>
      </c>
      <c r="N30" s="91">
        <f t="shared" si="8"/>
        <v>0</v>
      </c>
      <c r="O30" s="177"/>
      <c r="P30" s="91">
        <f t="shared" si="9"/>
        <v>0</v>
      </c>
      <c r="Q30" s="91">
        <f>N30*(1+saltab!$C$1)+P30</f>
        <v>0</v>
      </c>
      <c r="R30" s="78"/>
      <c r="T30" s="77"/>
      <c r="U30" s="179">
        <v>1</v>
      </c>
      <c r="V30" s="179">
        <v>1</v>
      </c>
      <c r="W30" s="179">
        <v>1</v>
      </c>
      <c r="X30" s="179">
        <v>1</v>
      </c>
      <c r="Y30" s="179">
        <v>1</v>
      </c>
      <c r="Z30" s="179">
        <v>1</v>
      </c>
      <c r="AA30" s="179">
        <v>1</v>
      </c>
      <c r="AB30" s="179">
        <v>1</v>
      </c>
      <c r="AC30" s="179">
        <v>1</v>
      </c>
      <c r="AD30" s="179">
        <v>1</v>
      </c>
      <c r="AE30" s="179">
        <v>1</v>
      </c>
      <c r="AF30" s="179">
        <v>1</v>
      </c>
      <c r="AG30" s="78"/>
      <c r="AI30" s="164">
        <f t="shared" si="10"/>
        <v>0</v>
      </c>
      <c r="AJ30" s="164">
        <f t="shared" si="11"/>
        <v>0</v>
      </c>
    </row>
    <row r="31" spans="2:36" x14ac:dyDescent="0.2">
      <c r="B31" s="77"/>
      <c r="C31" s="173"/>
      <c r="D31" s="174"/>
      <c r="E31" s="174"/>
      <c r="F31" s="24" t="e">
        <f>VLOOKUP(D31,saltab!$A$5:$W$40,23,FALSE)</f>
        <v>#N/A</v>
      </c>
      <c r="G31" s="175"/>
      <c r="H31" s="91">
        <f t="shared" si="2"/>
        <v>0</v>
      </c>
      <c r="I31" s="91">
        <f t="shared" si="3"/>
        <v>0</v>
      </c>
      <c r="J31" s="91">
        <f t="shared" si="4"/>
        <v>0</v>
      </c>
      <c r="K31" s="91">
        <f t="shared" si="5"/>
        <v>0</v>
      </c>
      <c r="L31" s="91">
        <f t="shared" si="6"/>
        <v>0</v>
      </c>
      <c r="M31" s="91">
        <f t="shared" si="7"/>
        <v>0</v>
      </c>
      <c r="N31" s="91">
        <f t="shared" si="8"/>
        <v>0</v>
      </c>
      <c r="O31" s="177"/>
      <c r="P31" s="91">
        <f t="shared" si="9"/>
        <v>0</v>
      </c>
      <c r="Q31" s="91">
        <f>N31*(1+saltab!$C$1)+P31</f>
        <v>0</v>
      </c>
      <c r="R31" s="78"/>
      <c r="T31" s="77"/>
      <c r="U31" s="179">
        <v>1</v>
      </c>
      <c r="V31" s="179">
        <v>1</v>
      </c>
      <c r="W31" s="179">
        <v>1</v>
      </c>
      <c r="X31" s="179">
        <v>1</v>
      </c>
      <c r="Y31" s="179">
        <v>1</v>
      </c>
      <c r="Z31" s="179">
        <v>1</v>
      </c>
      <c r="AA31" s="179">
        <v>1</v>
      </c>
      <c r="AB31" s="179">
        <v>1</v>
      </c>
      <c r="AC31" s="179">
        <v>1</v>
      </c>
      <c r="AD31" s="179">
        <v>1</v>
      </c>
      <c r="AE31" s="179">
        <v>1</v>
      </c>
      <c r="AF31" s="179">
        <v>1</v>
      </c>
      <c r="AG31" s="78"/>
      <c r="AI31" s="164">
        <f t="shared" si="10"/>
        <v>0</v>
      </c>
      <c r="AJ31" s="164">
        <f t="shared" si="11"/>
        <v>0</v>
      </c>
    </row>
    <row r="32" spans="2:36" x14ac:dyDescent="0.2">
      <c r="B32" s="77"/>
      <c r="C32" s="173"/>
      <c r="D32" s="174"/>
      <c r="E32" s="174"/>
      <c r="F32" s="24" t="e">
        <f>VLOOKUP(D32,saltab!$A$5:$W$40,23,FALSE)</f>
        <v>#N/A</v>
      </c>
      <c r="G32" s="175"/>
      <c r="H32" s="91">
        <f t="shared" si="2"/>
        <v>0</v>
      </c>
      <c r="I32" s="91">
        <f t="shared" si="3"/>
        <v>0</v>
      </c>
      <c r="J32" s="91">
        <f t="shared" si="4"/>
        <v>0</v>
      </c>
      <c r="K32" s="91">
        <f t="shared" si="5"/>
        <v>0</v>
      </c>
      <c r="L32" s="91">
        <f t="shared" si="6"/>
        <v>0</v>
      </c>
      <c r="M32" s="91">
        <f t="shared" si="7"/>
        <v>0</v>
      </c>
      <c r="N32" s="91">
        <f t="shared" si="8"/>
        <v>0</v>
      </c>
      <c r="O32" s="177"/>
      <c r="P32" s="91">
        <f t="shared" si="9"/>
        <v>0</v>
      </c>
      <c r="Q32" s="91">
        <f>N32*(1+saltab!$C$1)+P32</f>
        <v>0</v>
      </c>
      <c r="R32" s="78"/>
      <c r="T32" s="77"/>
      <c r="U32" s="179">
        <v>1</v>
      </c>
      <c r="V32" s="179">
        <v>1</v>
      </c>
      <c r="W32" s="179">
        <v>1</v>
      </c>
      <c r="X32" s="179">
        <v>1</v>
      </c>
      <c r="Y32" s="179">
        <v>1</v>
      </c>
      <c r="Z32" s="179">
        <v>1</v>
      </c>
      <c r="AA32" s="179">
        <v>1</v>
      </c>
      <c r="AB32" s="179">
        <v>1</v>
      </c>
      <c r="AC32" s="179">
        <v>1</v>
      </c>
      <c r="AD32" s="179">
        <v>1</v>
      </c>
      <c r="AE32" s="179">
        <v>1</v>
      </c>
      <c r="AF32" s="179">
        <v>1</v>
      </c>
      <c r="AG32" s="78"/>
      <c r="AI32" s="164">
        <f t="shared" si="10"/>
        <v>0</v>
      </c>
      <c r="AJ32" s="164">
        <f t="shared" si="11"/>
        <v>0</v>
      </c>
    </row>
    <row r="33" spans="2:36" x14ac:dyDescent="0.2">
      <c r="B33" s="77"/>
      <c r="C33" s="173"/>
      <c r="D33" s="174"/>
      <c r="E33" s="174"/>
      <c r="F33" s="24" t="e">
        <f>VLOOKUP(D33,saltab!$A$5:$W$40,23,FALSE)</f>
        <v>#N/A</v>
      </c>
      <c r="G33" s="175"/>
      <c r="H33" s="91">
        <f t="shared" si="2"/>
        <v>0</v>
      </c>
      <c r="I33" s="91">
        <f t="shared" si="3"/>
        <v>0</v>
      </c>
      <c r="J33" s="91">
        <f t="shared" si="4"/>
        <v>0</v>
      </c>
      <c r="K33" s="91">
        <f t="shared" si="5"/>
        <v>0</v>
      </c>
      <c r="L33" s="91">
        <f t="shared" si="6"/>
        <v>0</v>
      </c>
      <c r="M33" s="91">
        <f t="shared" si="7"/>
        <v>0</v>
      </c>
      <c r="N33" s="91">
        <f t="shared" si="8"/>
        <v>0</v>
      </c>
      <c r="O33" s="177"/>
      <c r="P33" s="91">
        <f t="shared" si="9"/>
        <v>0</v>
      </c>
      <c r="Q33" s="91">
        <f>N33*(1+saltab!$C$1)+P33</f>
        <v>0</v>
      </c>
      <c r="R33" s="78"/>
      <c r="T33" s="159"/>
      <c r="U33" s="179">
        <v>1</v>
      </c>
      <c r="V33" s="179">
        <v>1</v>
      </c>
      <c r="W33" s="179">
        <v>1</v>
      </c>
      <c r="X33" s="179">
        <v>1</v>
      </c>
      <c r="Y33" s="179">
        <v>1</v>
      </c>
      <c r="Z33" s="179">
        <v>1</v>
      </c>
      <c r="AA33" s="179">
        <v>1</v>
      </c>
      <c r="AB33" s="179">
        <v>1</v>
      </c>
      <c r="AC33" s="179">
        <v>1</v>
      </c>
      <c r="AD33" s="179">
        <v>1</v>
      </c>
      <c r="AE33" s="179">
        <v>1</v>
      </c>
      <c r="AF33" s="179">
        <v>1</v>
      </c>
      <c r="AG33" s="78"/>
      <c r="AI33" s="164">
        <f t="shared" si="10"/>
        <v>0</v>
      </c>
      <c r="AJ33" s="164">
        <f t="shared" si="11"/>
        <v>0</v>
      </c>
    </row>
    <row r="34" spans="2:36" x14ac:dyDescent="0.2">
      <c r="B34" s="77"/>
      <c r="C34" s="173"/>
      <c r="D34" s="174"/>
      <c r="E34" s="174"/>
      <c r="F34" s="24" t="e">
        <f>VLOOKUP(D34,saltab!$A$5:$W$40,23,FALSE)</f>
        <v>#N/A</v>
      </c>
      <c r="G34" s="175"/>
      <c r="H34" s="91">
        <f t="shared" si="2"/>
        <v>0</v>
      </c>
      <c r="I34" s="91">
        <f t="shared" si="3"/>
        <v>0</v>
      </c>
      <c r="J34" s="91">
        <f t="shared" si="4"/>
        <v>0</v>
      </c>
      <c r="K34" s="91">
        <f t="shared" si="5"/>
        <v>0</v>
      </c>
      <c r="L34" s="91">
        <f t="shared" si="6"/>
        <v>0</v>
      </c>
      <c r="M34" s="91">
        <f t="shared" si="7"/>
        <v>0</v>
      </c>
      <c r="N34" s="91">
        <f t="shared" si="8"/>
        <v>0</v>
      </c>
      <c r="O34" s="177"/>
      <c r="P34" s="91">
        <f t="shared" si="9"/>
        <v>0</v>
      </c>
      <c r="Q34" s="91">
        <f>N34*(1+saltab!$C$1)+P34</f>
        <v>0</v>
      </c>
      <c r="R34" s="78"/>
      <c r="T34" s="159"/>
      <c r="U34" s="179">
        <v>1</v>
      </c>
      <c r="V34" s="179">
        <v>1</v>
      </c>
      <c r="W34" s="179">
        <v>1</v>
      </c>
      <c r="X34" s="179">
        <v>1</v>
      </c>
      <c r="Y34" s="179">
        <v>1</v>
      </c>
      <c r="Z34" s="179">
        <v>1</v>
      </c>
      <c r="AA34" s="179">
        <v>1</v>
      </c>
      <c r="AB34" s="179">
        <v>1</v>
      </c>
      <c r="AC34" s="179">
        <v>1</v>
      </c>
      <c r="AD34" s="179">
        <v>1</v>
      </c>
      <c r="AE34" s="179">
        <v>1</v>
      </c>
      <c r="AF34" s="179">
        <v>1</v>
      </c>
      <c r="AG34" s="78"/>
      <c r="AI34" s="164">
        <f t="shared" si="10"/>
        <v>0</v>
      </c>
      <c r="AJ34" s="164">
        <f t="shared" si="11"/>
        <v>0</v>
      </c>
    </row>
    <row r="35" spans="2:36" x14ac:dyDescent="0.2">
      <c r="B35" s="77"/>
      <c r="C35" s="173"/>
      <c r="D35" s="174"/>
      <c r="E35" s="174"/>
      <c r="F35" s="24" t="e">
        <f>VLOOKUP(D35,saltab!$A$5:$W$40,23,FALSE)</f>
        <v>#N/A</v>
      </c>
      <c r="G35" s="175"/>
      <c r="H35" s="91">
        <f t="shared" si="2"/>
        <v>0</v>
      </c>
      <c r="I35" s="91">
        <f t="shared" si="3"/>
        <v>0</v>
      </c>
      <c r="J35" s="91">
        <f t="shared" si="4"/>
        <v>0</v>
      </c>
      <c r="K35" s="91">
        <f t="shared" si="5"/>
        <v>0</v>
      </c>
      <c r="L35" s="91">
        <f t="shared" si="6"/>
        <v>0</v>
      </c>
      <c r="M35" s="91">
        <f t="shared" si="7"/>
        <v>0</v>
      </c>
      <c r="N35" s="91">
        <f t="shared" si="8"/>
        <v>0</v>
      </c>
      <c r="O35" s="177"/>
      <c r="P35" s="91">
        <f t="shared" si="9"/>
        <v>0</v>
      </c>
      <c r="Q35" s="91">
        <f>N35*(1+saltab!$C$1)+P35</f>
        <v>0</v>
      </c>
      <c r="R35" s="78"/>
      <c r="T35" s="77"/>
      <c r="U35" s="179">
        <v>1</v>
      </c>
      <c r="V35" s="179">
        <v>1</v>
      </c>
      <c r="W35" s="179">
        <v>1</v>
      </c>
      <c r="X35" s="179">
        <v>1</v>
      </c>
      <c r="Y35" s="179">
        <v>1</v>
      </c>
      <c r="Z35" s="179">
        <v>1</v>
      </c>
      <c r="AA35" s="179">
        <v>1</v>
      </c>
      <c r="AB35" s="179">
        <v>1</v>
      </c>
      <c r="AC35" s="179">
        <v>1</v>
      </c>
      <c r="AD35" s="179">
        <v>1</v>
      </c>
      <c r="AE35" s="179">
        <v>1</v>
      </c>
      <c r="AF35" s="179">
        <v>1</v>
      </c>
      <c r="AG35" s="78"/>
      <c r="AI35" s="164">
        <f t="shared" si="10"/>
        <v>0</v>
      </c>
      <c r="AJ35" s="164">
        <f t="shared" si="11"/>
        <v>0</v>
      </c>
    </row>
    <row r="36" spans="2:36" x14ac:dyDescent="0.2">
      <c r="B36" s="77"/>
      <c r="C36" s="173"/>
      <c r="D36" s="174"/>
      <c r="E36" s="174"/>
      <c r="F36" s="24" t="e">
        <f>VLOOKUP(D36,saltab!$A$5:$W$40,23,FALSE)</f>
        <v>#N/A</v>
      </c>
      <c r="G36" s="175"/>
      <c r="H36" s="91">
        <f t="shared" si="2"/>
        <v>0</v>
      </c>
      <c r="I36" s="91">
        <f t="shared" si="3"/>
        <v>0</v>
      </c>
      <c r="J36" s="91">
        <f t="shared" si="4"/>
        <v>0</v>
      </c>
      <c r="K36" s="91">
        <f t="shared" si="5"/>
        <v>0</v>
      </c>
      <c r="L36" s="91">
        <f t="shared" si="6"/>
        <v>0</v>
      </c>
      <c r="M36" s="91">
        <f t="shared" si="7"/>
        <v>0</v>
      </c>
      <c r="N36" s="91">
        <f t="shared" si="8"/>
        <v>0</v>
      </c>
      <c r="O36" s="177"/>
      <c r="P36" s="91">
        <f t="shared" si="9"/>
        <v>0</v>
      </c>
      <c r="Q36" s="91">
        <f>N36*(1+saltab!$C$1)+P36</f>
        <v>0</v>
      </c>
      <c r="R36" s="78"/>
      <c r="T36" s="77"/>
      <c r="U36" s="179">
        <v>1</v>
      </c>
      <c r="V36" s="179">
        <v>1</v>
      </c>
      <c r="W36" s="179">
        <v>1</v>
      </c>
      <c r="X36" s="179">
        <v>1</v>
      </c>
      <c r="Y36" s="179">
        <v>1</v>
      </c>
      <c r="Z36" s="179">
        <v>1</v>
      </c>
      <c r="AA36" s="179">
        <v>1</v>
      </c>
      <c r="AB36" s="179">
        <v>1</v>
      </c>
      <c r="AC36" s="179">
        <v>1</v>
      </c>
      <c r="AD36" s="179">
        <v>1</v>
      </c>
      <c r="AE36" s="179">
        <v>1</v>
      </c>
      <c r="AF36" s="179">
        <v>1</v>
      </c>
      <c r="AG36" s="78"/>
      <c r="AI36" s="164">
        <f t="shared" si="10"/>
        <v>0</v>
      </c>
      <c r="AJ36" s="164">
        <f t="shared" si="11"/>
        <v>0</v>
      </c>
    </row>
    <row r="37" spans="2:36" x14ac:dyDescent="0.2">
      <c r="B37" s="77"/>
      <c r="C37" s="173"/>
      <c r="D37" s="174"/>
      <c r="E37" s="174"/>
      <c r="F37" s="24" t="e">
        <f>VLOOKUP(D37,saltab!$A$5:$W$40,23,FALSE)</f>
        <v>#N/A</v>
      </c>
      <c r="G37" s="175"/>
      <c r="H37" s="91">
        <f t="shared" si="2"/>
        <v>0</v>
      </c>
      <c r="I37" s="91">
        <f t="shared" si="3"/>
        <v>0</v>
      </c>
      <c r="J37" s="91">
        <f t="shared" si="4"/>
        <v>0</v>
      </c>
      <c r="K37" s="91">
        <f t="shared" si="5"/>
        <v>0</v>
      </c>
      <c r="L37" s="91">
        <f t="shared" si="6"/>
        <v>0</v>
      </c>
      <c r="M37" s="91">
        <f t="shared" si="7"/>
        <v>0</v>
      </c>
      <c r="N37" s="91">
        <f t="shared" si="8"/>
        <v>0</v>
      </c>
      <c r="O37" s="177"/>
      <c r="P37" s="91">
        <f t="shared" si="9"/>
        <v>0</v>
      </c>
      <c r="Q37" s="91">
        <f>N37*(1+saltab!$C$1)+P37</f>
        <v>0</v>
      </c>
      <c r="R37" s="78"/>
      <c r="T37" s="77"/>
      <c r="U37" s="179">
        <v>1</v>
      </c>
      <c r="V37" s="179">
        <v>1</v>
      </c>
      <c r="W37" s="179">
        <v>1</v>
      </c>
      <c r="X37" s="179">
        <v>1</v>
      </c>
      <c r="Y37" s="179">
        <v>1</v>
      </c>
      <c r="Z37" s="179">
        <v>1</v>
      </c>
      <c r="AA37" s="179">
        <v>1</v>
      </c>
      <c r="AB37" s="179">
        <v>1</v>
      </c>
      <c r="AC37" s="179">
        <v>1</v>
      </c>
      <c r="AD37" s="179">
        <v>1</v>
      </c>
      <c r="AE37" s="179">
        <v>1</v>
      </c>
      <c r="AF37" s="179">
        <v>1</v>
      </c>
      <c r="AG37" s="78"/>
      <c r="AI37" s="164">
        <f t="shared" si="10"/>
        <v>0</v>
      </c>
      <c r="AJ37" s="164">
        <f t="shared" si="11"/>
        <v>0</v>
      </c>
    </row>
    <row r="38" spans="2:36" x14ac:dyDescent="0.2">
      <c r="B38" s="77"/>
      <c r="C38" s="173"/>
      <c r="D38" s="174"/>
      <c r="E38" s="174"/>
      <c r="F38" s="24" t="e">
        <f>VLOOKUP(D38,saltab!$A$5:$W$40,23,FALSE)</f>
        <v>#N/A</v>
      </c>
      <c r="G38" s="175"/>
      <c r="H38" s="91">
        <f t="shared" si="2"/>
        <v>0</v>
      </c>
      <c r="I38" s="91">
        <f t="shared" si="3"/>
        <v>0</v>
      </c>
      <c r="J38" s="91">
        <f t="shared" si="4"/>
        <v>0</v>
      </c>
      <c r="K38" s="91">
        <f t="shared" si="5"/>
        <v>0</v>
      </c>
      <c r="L38" s="91">
        <f t="shared" si="6"/>
        <v>0</v>
      </c>
      <c r="M38" s="91">
        <f t="shared" si="7"/>
        <v>0</v>
      </c>
      <c r="N38" s="91">
        <f t="shared" si="8"/>
        <v>0</v>
      </c>
      <c r="O38" s="177"/>
      <c r="P38" s="91">
        <f t="shared" si="9"/>
        <v>0</v>
      </c>
      <c r="Q38" s="91">
        <f>N38*(1+saltab!$C$1)+P38</f>
        <v>0</v>
      </c>
      <c r="R38" s="78"/>
      <c r="T38" s="77"/>
      <c r="U38" s="179">
        <v>1</v>
      </c>
      <c r="V38" s="179">
        <v>1</v>
      </c>
      <c r="W38" s="179">
        <v>1</v>
      </c>
      <c r="X38" s="179">
        <v>1</v>
      </c>
      <c r="Y38" s="179">
        <v>1</v>
      </c>
      <c r="Z38" s="179">
        <v>1</v>
      </c>
      <c r="AA38" s="179">
        <v>1</v>
      </c>
      <c r="AB38" s="179">
        <v>1</v>
      </c>
      <c r="AC38" s="179">
        <v>1</v>
      </c>
      <c r="AD38" s="179">
        <v>1</v>
      </c>
      <c r="AE38" s="179">
        <v>1</v>
      </c>
      <c r="AF38" s="179">
        <v>1</v>
      </c>
      <c r="AG38" s="78"/>
      <c r="AI38" s="164">
        <f t="shared" si="10"/>
        <v>0</v>
      </c>
      <c r="AJ38" s="164">
        <f t="shared" si="11"/>
        <v>0</v>
      </c>
    </row>
    <row r="39" spans="2:36" x14ac:dyDescent="0.2">
      <c r="B39" s="77"/>
      <c r="C39" s="173"/>
      <c r="D39" s="174"/>
      <c r="E39" s="174"/>
      <c r="F39" s="24" t="e">
        <f>VLOOKUP(D39,saltab!$A$5:$W$40,23,FALSE)</f>
        <v>#N/A</v>
      </c>
      <c r="G39" s="175"/>
      <c r="H39" s="91">
        <f t="shared" si="2"/>
        <v>0</v>
      </c>
      <c r="I39" s="91">
        <f t="shared" si="3"/>
        <v>0</v>
      </c>
      <c r="J39" s="91">
        <f t="shared" si="4"/>
        <v>0</v>
      </c>
      <c r="K39" s="91">
        <f t="shared" si="5"/>
        <v>0</v>
      </c>
      <c r="L39" s="91">
        <f t="shared" si="6"/>
        <v>0</v>
      </c>
      <c r="M39" s="91">
        <f t="shared" si="7"/>
        <v>0</v>
      </c>
      <c r="N39" s="91">
        <f t="shared" si="8"/>
        <v>0</v>
      </c>
      <c r="O39" s="177"/>
      <c r="P39" s="91">
        <f t="shared" si="9"/>
        <v>0</v>
      </c>
      <c r="Q39" s="91">
        <f>N39*(1+saltab!$C$1)+P39</f>
        <v>0</v>
      </c>
      <c r="R39" s="78"/>
      <c r="T39" s="77"/>
      <c r="U39" s="179">
        <v>1</v>
      </c>
      <c r="V39" s="179">
        <v>1</v>
      </c>
      <c r="W39" s="179">
        <v>1</v>
      </c>
      <c r="X39" s="179">
        <v>1</v>
      </c>
      <c r="Y39" s="179">
        <v>1</v>
      </c>
      <c r="Z39" s="179">
        <v>1</v>
      </c>
      <c r="AA39" s="179">
        <v>1</v>
      </c>
      <c r="AB39" s="179">
        <v>1</v>
      </c>
      <c r="AC39" s="179">
        <v>1</v>
      </c>
      <c r="AD39" s="179">
        <v>1</v>
      </c>
      <c r="AE39" s="179">
        <v>1</v>
      </c>
      <c r="AF39" s="179">
        <v>1</v>
      </c>
      <c r="AG39" s="78"/>
      <c r="AI39" s="164">
        <f t="shared" si="10"/>
        <v>0</v>
      </c>
      <c r="AJ39" s="164">
        <f t="shared" si="11"/>
        <v>0</v>
      </c>
    </row>
    <row r="40" spans="2:36" x14ac:dyDescent="0.2">
      <c r="B40" s="77"/>
      <c r="C40" s="173"/>
      <c r="D40" s="174"/>
      <c r="E40" s="174"/>
      <c r="F40" s="24" t="e">
        <f>VLOOKUP(D40,saltab!$A$5:$W$40,23,FALSE)</f>
        <v>#N/A</v>
      </c>
      <c r="G40" s="175"/>
      <c r="H40" s="91">
        <f t="shared" si="2"/>
        <v>0</v>
      </c>
      <c r="I40" s="91">
        <f t="shared" si="3"/>
        <v>0</v>
      </c>
      <c r="J40" s="91">
        <f t="shared" si="4"/>
        <v>0</v>
      </c>
      <c r="K40" s="91">
        <f t="shared" si="5"/>
        <v>0</v>
      </c>
      <c r="L40" s="91">
        <f t="shared" si="6"/>
        <v>0</v>
      </c>
      <c r="M40" s="91">
        <f t="shared" si="7"/>
        <v>0</v>
      </c>
      <c r="N40" s="91">
        <f t="shared" si="8"/>
        <v>0</v>
      </c>
      <c r="O40" s="177"/>
      <c r="P40" s="91">
        <f t="shared" si="9"/>
        <v>0</v>
      </c>
      <c r="Q40" s="91">
        <f>N40*(1+saltab!$C$1)+P40</f>
        <v>0</v>
      </c>
      <c r="R40" s="78"/>
      <c r="T40" s="77"/>
      <c r="U40" s="179">
        <v>1</v>
      </c>
      <c r="V40" s="179">
        <v>1</v>
      </c>
      <c r="W40" s="179">
        <v>1</v>
      </c>
      <c r="X40" s="179">
        <v>1</v>
      </c>
      <c r="Y40" s="179">
        <v>1</v>
      </c>
      <c r="Z40" s="179">
        <v>1</v>
      </c>
      <c r="AA40" s="179">
        <v>1</v>
      </c>
      <c r="AB40" s="179">
        <v>1</v>
      </c>
      <c r="AC40" s="179">
        <v>1</v>
      </c>
      <c r="AD40" s="179">
        <v>1</v>
      </c>
      <c r="AE40" s="179">
        <v>1</v>
      </c>
      <c r="AF40" s="179">
        <v>1</v>
      </c>
      <c r="AG40" s="78"/>
      <c r="AI40" s="164">
        <f t="shared" si="10"/>
        <v>0</v>
      </c>
      <c r="AJ40" s="164">
        <f t="shared" si="11"/>
        <v>0</v>
      </c>
    </row>
    <row r="41" spans="2:36" s="13" customFormat="1" x14ac:dyDescent="0.2">
      <c r="B41" s="80"/>
      <c r="C41" s="173"/>
      <c r="D41" s="174"/>
      <c r="E41" s="174"/>
      <c r="F41" s="24" t="e">
        <f>VLOOKUP(D41,saltab!$A$5:$W$40,23,FALSE)</f>
        <v>#N/A</v>
      </c>
      <c r="G41" s="175"/>
      <c r="H41" s="91">
        <f t="shared" si="2"/>
        <v>0</v>
      </c>
      <c r="I41" s="91">
        <f t="shared" si="3"/>
        <v>0</v>
      </c>
      <c r="J41" s="91">
        <f t="shared" si="4"/>
        <v>0</v>
      </c>
      <c r="K41" s="91">
        <f t="shared" si="5"/>
        <v>0</v>
      </c>
      <c r="L41" s="91">
        <f t="shared" si="6"/>
        <v>0</v>
      </c>
      <c r="M41" s="91">
        <f t="shared" si="7"/>
        <v>0</v>
      </c>
      <c r="N41" s="91">
        <f t="shared" si="8"/>
        <v>0</v>
      </c>
      <c r="O41" s="177"/>
      <c r="P41" s="91">
        <f t="shared" si="9"/>
        <v>0</v>
      </c>
      <c r="Q41" s="91">
        <f>N41*(1+saltab!$C$1)+P41</f>
        <v>0</v>
      </c>
      <c r="R41" s="81"/>
      <c r="T41" s="80"/>
      <c r="U41" s="179">
        <v>1</v>
      </c>
      <c r="V41" s="179">
        <v>1</v>
      </c>
      <c r="W41" s="179">
        <v>1</v>
      </c>
      <c r="X41" s="179">
        <v>1</v>
      </c>
      <c r="Y41" s="179">
        <v>1</v>
      </c>
      <c r="Z41" s="179">
        <v>1</v>
      </c>
      <c r="AA41" s="179">
        <v>1</v>
      </c>
      <c r="AB41" s="179">
        <v>1</v>
      </c>
      <c r="AC41" s="179">
        <v>1</v>
      </c>
      <c r="AD41" s="179">
        <v>1</v>
      </c>
      <c r="AE41" s="179">
        <v>1</v>
      </c>
      <c r="AF41" s="179">
        <v>1</v>
      </c>
      <c r="AG41" s="81"/>
      <c r="AI41" s="164">
        <f t="shared" si="10"/>
        <v>0</v>
      </c>
      <c r="AJ41" s="164">
        <f t="shared" si="11"/>
        <v>0</v>
      </c>
    </row>
    <row r="42" spans="2:36" s="13" customFormat="1" x14ac:dyDescent="0.2">
      <c r="B42" s="80"/>
      <c r="C42" s="173"/>
      <c r="D42" s="174"/>
      <c r="E42" s="174"/>
      <c r="F42" s="24" t="e">
        <f>VLOOKUP(D42,saltab!$A$5:$W$40,23,FALSE)</f>
        <v>#N/A</v>
      </c>
      <c r="G42" s="175"/>
      <c r="H42" s="91">
        <f t="shared" si="2"/>
        <v>0</v>
      </c>
      <c r="I42" s="91">
        <f t="shared" si="3"/>
        <v>0</v>
      </c>
      <c r="J42" s="91">
        <f t="shared" si="4"/>
        <v>0</v>
      </c>
      <c r="K42" s="91">
        <f t="shared" si="5"/>
        <v>0</v>
      </c>
      <c r="L42" s="91">
        <f t="shared" si="6"/>
        <v>0</v>
      </c>
      <c r="M42" s="91">
        <f t="shared" si="7"/>
        <v>0</v>
      </c>
      <c r="N42" s="91">
        <f t="shared" si="8"/>
        <v>0</v>
      </c>
      <c r="O42" s="177"/>
      <c r="P42" s="91">
        <f t="shared" si="9"/>
        <v>0</v>
      </c>
      <c r="Q42" s="91">
        <f>N42*(1+saltab!$C$1)+P42</f>
        <v>0</v>
      </c>
      <c r="R42" s="81"/>
      <c r="T42" s="80"/>
      <c r="U42" s="179">
        <v>1</v>
      </c>
      <c r="V42" s="179">
        <v>1</v>
      </c>
      <c r="W42" s="179">
        <v>1</v>
      </c>
      <c r="X42" s="179">
        <v>1</v>
      </c>
      <c r="Y42" s="179">
        <v>1</v>
      </c>
      <c r="Z42" s="179">
        <v>1</v>
      </c>
      <c r="AA42" s="179">
        <v>1</v>
      </c>
      <c r="AB42" s="179">
        <v>1</v>
      </c>
      <c r="AC42" s="179">
        <v>1</v>
      </c>
      <c r="AD42" s="179">
        <v>1</v>
      </c>
      <c r="AE42" s="179">
        <v>1</v>
      </c>
      <c r="AF42" s="179">
        <v>1</v>
      </c>
      <c r="AG42" s="81"/>
      <c r="AI42" s="164">
        <f t="shared" si="10"/>
        <v>0</v>
      </c>
      <c r="AJ42" s="164">
        <f t="shared" si="11"/>
        <v>0</v>
      </c>
    </row>
    <row r="43" spans="2:36" s="13" customFormat="1" x14ac:dyDescent="0.2">
      <c r="B43" s="80"/>
      <c r="C43" s="173"/>
      <c r="D43" s="174"/>
      <c r="E43" s="174"/>
      <c r="F43" s="24" t="e">
        <f>VLOOKUP(D43,saltab!$A$5:$W$40,23,FALSE)</f>
        <v>#N/A</v>
      </c>
      <c r="G43" s="175"/>
      <c r="H43" s="91">
        <f t="shared" si="2"/>
        <v>0</v>
      </c>
      <c r="I43" s="91">
        <f t="shared" si="3"/>
        <v>0</v>
      </c>
      <c r="J43" s="91">
        <f t="shared" si="4"/>
        <v>0</v>
      </c>
      <c r="K43" s="91">
        <f t="shared" si="5"/>
        <v>0</v>
      </c>
      <c r="L43" s="91">
        <f t="shared" si="6"/>
        <v>0</v>
      </c>
      <c r="M43" s="91">
        <f t="shared" si="7"/>
        <v>0</v>
      </c>
      <c r="N43" s="91">
        <f t="shared" si="8"/>
        <v>0</v>
      </c>
      <c r="O43" s="177"/>
      <c r="P43" s="91">
        <f t="shared" si="9"/>
        <v>0</v>
      </c>
      <c r="Q43" s="91">
        <f>N43*(1+saltab!$C$1)+P43</f>
        <v>0</v>
      </c>
      <c r="R43" s="81"/>
      <c r="T43" s="80"/>
      <c r="U43" s="179">
        <v>1</v>
      </c>
      <c r="V43" s="179">
        <v>1</v>
      </c>
      <c r="W43" s="179">
        <v>1</v>
      </c>
      <c r="X43" s="179">
        <v>1</v>
      </c>
      <c r="Y43" s="179">
        <v>1</v>
      </c>
      <c r="Z43" s="179">
        <v>1</v>
      </c>
      <c r="AA43" s="179">
        <v>1</v>
      </c>
      <c r="AB43" s="179">
        <v>1</v>
      </c>
      <c r="AC43" s="179">
        <v>1</v>
      </c>
      <c r="AD43" s="179">
        <v>1</v>
      </c>
      <c r="AE43" s="179">
        <v>1</v>
      </c>
      <c r="AF43" s="179">
        <v>1</v>
      </c>
      <c r="AG43" s="81"/>
      <c r="AI43" s="164">
        <f t="shared" si="10"/>
        <v>0</v>
      </c>
      <c r="AJ43" s="164">
        <f t="shared" si="11"/>
        <v>0</v>
      </c>
    </row>
    <row r="44" spans="2:36" s="13" customFormat="1" x14ac:dyDescent="0.2">
      <c r="B44" s="80"/>
      <c r="C44" s="173"/>
      <c r="D44" s="174"/>
      <c r="E44" s="174"/>
      <c r="F44" s="24" t="e">
        <f>VLOOKUP(D44,saltab!$A$5:$W$40,23,FALSE)</f>
        <v>#N/A</v>
      </c>
      <c r="G44" s="175"/>
      <c r="H44" s="91">
        <f t="shared" si="2"/>
        <v>0</v>
      </c>
      <c r="I44" s="91">
        <f t="shared" si="3"/>
        <v>0</v>
      </c>
      <c r="J44" s="91">
        <f t="shared" si="4"/>
        <v>0</v>
      </c>
      <c r="K44" s="91">
        <f t="shared" si="5"/>
        <v>0</v>
      </c>
      <c r="L44" s="91">
        <f t="shared" si="6"/>
        <v>0</v>
      </c>
      <c r="M44" s="91">
        <f t="shared" si="7"/>
        <v>0</v>
      </c>
      <c r="N44" s="91">
        <f t="shared" si="8"/>
        <v>0</v>
      </c>
      <c r="O44" s="177"/>
      <c r="P44" s="91">
        <f t="shared" si="9"/>
        <v>0</v>
      </c>
      <c r="Q44" s="91">
        <f>N44*(1+saltab!$C$1)+P44</f>
        <v>0</v>
      </c>
      <c r="R44" s="81"/>
      <c r="T44" s="80"/>
      <c r="U44" s="179">
        <v>1</v>
      </c>
      <c r="V44" s="179">
        <v>1</v>
      </c>
      <c r="W44" s="179">
        <v>1</v>
      </c>
      <c r="X44" s="179">
        <v>1</v>
      </c>
      <c r="Y44" s="179">
        <v>1</v>
      </c>
      <c r="Z44" s="179">
        <v>1</v>
      </c>
      <c r="AA44" s="179">
        <v>1</v>
      </c>
      <c r="AB44" s="179">
        <v>1</v>
      </c>
      <c r="AC44" s="179">
        <v>1</v>
      </c>
      <c r="AD44" s="179">
        <v>1</v>
      </c>
      <c r="AE44" s="179">
        <v>1</v>
      </c>
      <c r="AF44" s="179">
        <v>1</v>
      </c>
      <c r="AG44" s="81"/>
      <c r="AI44" s="164">
        <f t="shared" si="10"/>
        <v>0</v>
      </c>
      <c r="AJ44" s="164">
        <f t="shared" si="11"/>
        <v>0</v>
      </c>
    </row>
    <row r="45" spans="2:36" s="13" customFormat="1" x14ac:dyDescent="0.2">
      <c r="B45" s="80"/>
      <c r="C45" s="173"/>
      <c r="D45" s="174"/>
      <c r="E45" s="174"/>
      <c r="F45" s="24" t="e">
        <f>VLOOKUP(D45,saltab!$A$5:$W$40,23,FALSE)</f>
        <v>#N/A</v>
      </c>
      <c r="G45" s="175"/>
      <c r="H45" s="91">
        <f t="shared" si="2"/>
        <v>0</v>
      </c>
      <c r="I45" s="91">
        <f t="shared" si="3"/>
        <v>0</v>
      </c>
      <c r="J45" s="91">
        <f t="shared" si="4"/>
        <v>0</v>
      </c>
      <c r="K45" s="91">
        <f t="shared" si="5"/>
        <v>0</v>
      </c>
      <c r="L45" s="91">
        <f t="shared" si="6"/>
        <v>0</v>
      </c>
      <c r="M45" s="91">
        <f t="shared" si="7"/>
        <v>0</v>
      </c>
      <c r="N45" s="91">
        <f t="shared" si="8"/>
        <v>0</v>
      </c>
      <c r="O45" s="177"/>
      <c r="P45" s="91">
        <f t="shared" si="9"/>
        <v>0</v>
      </c>
      <c r="Q45" s="91">
        <f>N45*(1+saltab!$C$1)+P45</f>
        <v>0</v>
      </c>
      <c r="R45" s="81"/>
      <c r="T45" s="80"/>
      <c r="U45" s="179">
        <v>1</v>
      </c>
      <c r="V45" s="179">
        <v>1</v>
      </c>
      <c r="W45" s="179">
        <v>1</v>
      </c>
      <c r="X45" s="179">
        <v>1</v>
      </c>
      <c r="Y45" s="179">
        <v>1</v>
      </c>
      <c r="Z45" s="179">
        <v>1</v>
      </c>
      <c r="AA45" s="179">
        <v>1</v>
      </c>
      <c r="AB45" s="179">
        <v>1</v>
      </c>
      <c r="AC45" s="179">
        <v>1</v>
      </c>
      <c r="AD45" s="179">
        <v>1</v>
      </c>
      <c r="AE45" s="179">
        <v>1</v>
      </c>
      <c r="AF45" s="179">
        <v>1</v>
      </c>
      <c r="AG45" s="81"/>
      <c r="AI45" s="164">
        <f t="shared" si="10"/>
        <v>0</v>
      </c>
      <c r="AJ45" s="164">
        <f t="shared" si="11"/>
        <v>0</v>
      </c>
    </row>
    <row r="46" spans="2:36" s="13" customFormat="1" x14ac:dyDescent="0.2">
      <c r="B46" s="80"/>
      <c r="C46" s="173"/>
      <c r="D46" s="174"/>
      <c r="E46" s="174"/>
      <c r="F46" s="24" t="e">
        <f>VLOOKUP(D46,saltab!$A$5:$W$40,23,FALSE)</f>
        <v>#N/A</v>
      </c>
      <c r="G46" s="175"/>
      <c r="H46" s="91">
        <f t="shared" si="2"/>
        <v>0</v>
      </c>
      <c r="I46" s="91">
        <f t="shared" si="3"/>
        <v>0</v>
      </c>
      <c r="J46" s="91">
        <f t="shared" si="4"/>
        <v>0</v>
      </c>
      <c r="K46" s="91">
        <f t="shared" si="5"/>
        <v>0</v>
      </c>
      <c r="L46" s="91">
        <f t="shared" si="6"/>
        <v>0</v>
      </c>
      <c r="M46" s="91">
        <f t="shared" si="7"/>
        <v>0</v>
      </c>
      <c r="N46" s="91">
        <f t="shared" si="8"/>
        <v>0</v>
      </c>
      <c r="O46" s="177"/>
      <c r="P46" s="91">
        <f t="shared" si="9"/>
        <v>0</v>
      </c>
      <c r="Q46" s="91">
        <f>N46*(1+saltab!$C$1)+P46</f>
        <v>0</v>
      </c>
      <c r="R46" s="81"/>
      <c r="T46" s="80"/>
      <c r="U46" s="179">
        <v>1</v>
      </c>
      <c r="V46" s="179">
        <v>1</v>
      </c>
      <c r="W46" s="179">
        <v>1</v>
      </c>
      <c r="X46" s="179">
        <v>1</v>
      </c>
      <c r="Y46" s="179">
        <v>1</v>
      </c>
      <c r="Z46" s="179">
        <v>1</v>
      </c>
      <c r="AA46" s="179">
        <v>1</v>
      </c>
      <c r="AB46" s="179">
        <v>1</v>
      </c>
      <c r="AC46" s="179">
        <v>1</v>
      </c>
      <c r="AD46" s="179">
        <v>1</v>
      </c>
      <c r="AE46" s="179">
        <v>1</v>
      </c>
      <c r="AF46" s="179">
        <v>1</v>
      </c>
      <c r="AG46" s="81"/>
      <c r="AI46" s="164">
        <f t="shared" si="10"/>
        <v>0</v>
      </c>
      <c r="AJ46" s="164">
        <f t="shared" si="11"/>
        <v>0</v>
      </c>
    </row>
    <row r="47" spans="2:36" x14ac:dyDescent="0.2">
      <c r="B47" s="77"/>
      <c r="C47" s="173"/>
      <c r="D47" s="174"/>
      <c r="E47" s="174"/>
      <c r="F47" s="24" t="e">
        <f>VLOOKUP(D47,saltab!$A$5:$W$40,23,FALSE)</f>
        <v>#N/A</v>
      </c>
      <c r="G47" s="175"/>
      <c r="H47" s="91">
        <f t="shared" si="2"/>
        <v>0</v>
      </c>
      <c r="I47" s="91">
        <f t="shared" si="3"/>
        <v>0</v>
      </c>
      <c r="J47" s="91">
        <f t="shared" si="4"/>
        <v>0</v>
      </c>
      <c r="K47" s="91">
        <f t="shared" si="5"/>
        <v>0</v>
      </c>
      <c r="L47" s="91">
        <f t="shared" si="6"/>
        <v>0</v>
      </c>
      <c r="M47" s="91">
        <f t="shared" si="7"/>
        <v>0</v>
      </c>
      <c r="N47" s="91">
        <f t="shared" si="8"/>
        <v>0</v>
      </c>
      <c r="O47" s="177"/>
      <c r="P47" s="91">
        <f t="shared" si="9"/>
        <v>0</v>
      </c>
      <c r="Q47" s="91">
        <f>N47*(1+saltab!$C$1)+P47</f>
        <v>0</v>
      </c>
      <c r="R47" s="78"/>
      <c r="T47" s="77"/>
      <c r="U47" s="179">
        <v>1</v>
      </c>
      <c r="V47" s="179">
        <v>1</v>
      </c>
      <c r="W47" s="179">
        <v>1</v>
      </c>
      <c r="X47" s="179">
        <v>1</v>
      </c>
      <c r="Y47" s="179">
        <v>1</v>
      </c>
      <c r="Z47" s="179">
        <v>1</v>
      </c>
      <c r="AA47" s="179">
        <v>1</v>
      </c>
      <c r="AB47" s="179">
        <v>1</v>
      </c>
      <c r="AC47" s="179">
        <v>1</v>
      </c>
      <c r="AD47" s="179">
        <v>1</v>
      </c>
      <c r="AE47" s="179">
        <v>1</v>
      </c>
      <c r="AF47" s="179">
        <v>1</v>
      </c>
      <c r="AG47" s="78"/>
      <c r="AI47" s="164">
        <f t="shared" si="10"/>
        <v>0</v>
      </c>
      <c r="AJ47" s="164">
        <f t="shared" si="11"/>
        <v>0</v>
      </c>
    </row>
    <row r="48" spans="2:36" x14ac:dyDescent="0.2">
      <c r="B48" s="77"/>
      <c r="C48" s="173"/>
      <c r="D48" s="174"/>
      <c r="E48" s="174"/>
      <c r="F48" s="24" t="e">
        <f>VLOOKUP(D48,saltab!$A$5:$W$40,23,FALSE)</f>
        <v>#N/A</v>
      </c>
      <c r="G48" s="175"/>
      <c r="H48" s="91">
        <f t="shared" si="2"/>
        <v>0</v>
      </c>
      <c r="I48" s="91">
        <f t="shared" si="3"/>
        <v>0</v>
      </c>
      <c r="J48" s="91">
        <f t="shared" si="4"/>
        <v>0</v>
      </c>
      <c r="K48" s="91">
        <f t="shared" si="5"/>
        <v>0</v>
      </c>
      <c r="L48" s="91">
        <f t="shared" si="6"/>
        <v>0</v>
      </c>
      <c r="M48" s="91">
        <f t="shared" si="7"/>
        <v>0</v>
      </c>
      <c r="N48" s="91">
        <f t="shared" si="8"/>
        <v>0</v>
      </c>
      <c r="O48" s="177"/>
      <c r="P48" s="91">
        <f t="shared" si="9"/>
        <v>0</v>
      </c>
      <c r="Q48" s="91">
        <f>N48*(1+saltab!$C$1)+P48</f>
        <v>0</v>
      </c>
      <c r="R48" s="78"/>
      <c r="T48" s="77"/>
      <c r="U48" s="179">
        <v>1</v>
      </c>
      <c r="V48" s="179">
        <v>1</v>
      </c>
      <c r="W48" s="179">
        <v>1</v>
      </c>
      <c r="X48" s="179">
        <v>1</v>
      </c>
      <c r="Y48" s="179">
        <v>1</v>
      </c>
      <c r="Z48" s="179">
        <v>1</v>
      </c>
      <c r="AA48" s="179">
        <v>1</v>
      </c>
      <c r="AB48" s="179">
        <v>1</v>
      </c>
      <c r="AC48" s="179">
        <v>1</v>
      </c>
      <c r="AD48" s="179">
        <v>1</v>
      </c>
      <c r="AE48" s="179">
        <v>1</v>
      </c>
      <c r="AF48" s="179">
        <v>1</v>
      </c>
      <c r="AG48" s="78"/>
      <c r="AI48" s="164">
        <f t="shared" si="10"/>
        <v>0</v>
      </c>
      <c r="AJ48" s="164">
        <f t="shared" si="11"/>
        <v>0</v>
      </c>
    </row>
    <row r="49" spans="2:36" x14ac:dyDescent="0.2">
      <c r="B49" s="77"/>
      <c r="C49" s="173"/>
      <c r="D49" s="174"/>
      <c r="E49" s="174"/>
      <c r="F49" s="24" t="e">
        <f>VLOOKUP(D49,saltab!$A$5:$W$40,23,FALSE)</f>
        <v>#N/A</v>
      </c>
      <c r="G49" s="175"/>
      <c r="H49" s="91">
        <f t="shared" si="2"/>
        <v>0</v>
      </c>
      <c r="I49" s="91">
        <f t="shared" si="3"/>
        <v>0</v>
      </c>
      <c r="J49" s="91">
        <f t="shared" si="4"/>
        <v>0</v>
      </c>
      <c r="K49" s="91">
        <f t="shared" si="5"/>
        <v>0</v>
      </c>
      <c r="L49" s="91">
        <f t="shared" si="6"/>
        <v>0</v>
      </c>
      <c r="M49" s="91">
        <f t="shared" si="7"/>
        <v>0</v>
      </c>
      <c r="N49" s="91">
        <f t="shared" si="8"/>
        <v>0</v>
      </c>
      <c r="O49" s="177"/>
      <c r="P49" s="91">
        <f t="shared" si="9"/>
        <v>0</v>
      </c>
      <c r="Q49" s="91">
        <f>N49*(1+saltab!$C$1)+P49</f>
        <v>0</v>
      </c>
      <c r="R49" s="78"/>
      <c r="T49" s="77"/>
      <c r="U49" s="179">
        <v>1</v>
      </c>
      <c r="V49" s="179">
        <v>1</v>
      </c>
      <c r="W49" s="179">
        <v>1</v>
      </c>
      <c r="X49" s="179">
        <v>1</v>
      </c>
      <c r="Y49" s="179">
        <v>1</v>
      </c>
      <c r="Z49" s="179">
        <v>1</v>
      </c>
      <c r="AA49" s="179">
        <v>1</v>
      </c>
      <c r="AB49" s="179">
        <v>1</v>
      </c>
      <c r="AC49" s="179">
        <v>1</v>
      </c>
      <c r="AD49" s="179">
        <v>1</v>
      </c>
      <c r="AE49" s="179">
        <v>1</v>
      </c>
      <c r="AF49" s="179">
        <v>1</v>
      </c>
      <c r="AG49" s="78"/>
      <c r="AI49" s="164">
        <f t="shared" si="10"/>
        <v>0</v>
      </c>
      <c r="AJ49" s="164">
        <f t="shared" si="11"/>
        <v>0</v>
      </c>
    </row>
    <row r="50" spans="2:36" x14ac:dyDescent="0.2">
      <c r="B50" s="77"/>
      <c r="C50" s="173"/>
      <c r="D50" s="174"/>
      <c r="E50" s="174"/>
      <c r="F50" s="24" t="e">
        <f>VLOOKUP(D50,saltab!$A$5:$W$40,23,FALSE)</f>
        <v>#N/A</v>
      </c>
      <c r="G50" s="176"/>
      <c r="H50" s="91">
        <f t="shared" si="2"/>
        <v>0</v>
      </c>
      <c r="I50" s="91">
        <f t="shared" si="3"/>
        <v>0</v>
      </c>
      <c r="J50" s="91">
        <f t="shared" si="4"/>
        <v>0</v>
      </c>
      <c r="K50" s="91">
        <f t="shared" si="5"/>
        <v>0</v>
      </c>
      <c r="L50" s="91">
        <f t="shared" si="6"/>
        <v>0</v>
      </c>
      <c r="M50" s="91">
        <f t="shared" si="7"/>
        <v>0</v>
      </c>
      <c r="N50" s="91">
        <f t="shared" si="8"/>
        <v>0</v>
      </c>
      <c r="O50" s="178"/>
      <c r="P50" s="91">
        <f t="shared" si="9"/>
        <v>0</v>
      </c>
      <c r="Q50" s="91">
        <f>N50*(1+saltab!$C$1)+P50</f>
        <v>0</v>
      </c>
      <c r="R50" s="78"/>
      <c r="T50" s="77"/>
      <c r="U50" s="179">
        <v>1</v>
      </c>
      <c r="V50" s="179">
        <v>1</v>
      </c>
      <c r="W50" s="179">
        <v>1</v>
      </c>
      <c r="X50" s="179">
        <v>1</v>
      </c>
      <c r="Y50" s="179">
        <v>1</v>
      </c>
      <c r="Z50" s="179">
        <v>1</v>
      </c>
      <c r="AA50" s="179">
        <v>1</v>
      </c>
      <c r="AB50" s="179">
        <v>1</v>
      </c>
      <c r="AC50" s="179">
        <v>1</v>
      </c>
      <c r="AD50" s="179">
        <v>1</v>
      </c>
      <c r="AE50" s="179">
        <v>1</v>
      </c>
      <c r="AF50" s="179">
        <v>1</v>
      </c>
      <c r="AG50" s="78"/>
      <c r="AI50" s="164">
        <f t="shared" si="10"/>
        <v>0</v>
      </c>
      <c r="AJ50" s="164">
        <f t="shared" si="11"/>
        <v>0</v>
      </c>
    </row>
    <row r="51" spans="2:36" x14ac:dyDescent="0.2">
      <c r="B51" s="77"/>
      <c r="C51" s="92" t="s">
        <v>128</v>
      </c>
      <c r="D51" s="24"/>
      <c r="E51" s="155"/>
      <c r="F51" s="155"/>
      <c r="G51" s="93">
        <f>SUM(G10:G50)</f>
        <v>1</v>
      </c>
      <c r="H51" s="156"/>
      <c r="I51" s="156"/>
      <c r="J51" s="156"/>
      <c r="K51" s="156"/>
      <c r="L51" s="156"/>
      <c r="M51" s="156"/>
      <c r="N51" s="94">
        <f>SUM(N10:N50)</f>
        <v>86580</v>
      </c>
      <c r="O51" s="95">
        <f>SUM(O10:O50)</f>
        <v>0</v>
      </c>
      <c r="P51" s="94">
        <f>SUM(P10:P50)</f>
        <v>0</v>
      </c>
      <c r="Q51" s="94">
        <f>SUM(Q10:Q50)</f>
        <v>137662.19999999998</v>
      </c>
      <c r="R51" s="78"/>
      <c r="T51" s="77"/>
      <c r="AG51" s="78"/>
      <c r="AI51" s="164">
        <f>SUM(AI10:AI50)</f>
        <v>1</v>
      </c>
      <c r="AJ51" s="164">
        <f>SUM(AJ10:AJ50)</f>
        <v>1</v>
      </c>
    </row>
    <row r="52" spans="2:36" x14ac:dyDescent="0.2">
      <c r="B52" s="82"/>
      <c r="C52" s="83"/>
      <c r="D52" s="84"/>
      <c r="E52" s="84"/>
      <c r="F52" s="84"/>
      <c r="G52" s="84"/>
      <c r="H52" s="87"/>
      <c r="I52" s="87"/>
      <c r="J52" s="87"/>
      <c r="K52" s="87"/>
      <c r="L52" s="87"/>
      <c r="M52" s="87"/>
      <c r="N52" s="83"/>
      <c r="O52" s="83"/>
      <c r="P52" s="83"/>
      <c r="Q52" s="83"/>
      <c r="R52" s="85"/>
      <c r="T52" s="82"/>
      <c r="U52" s="83"/>
      <c r="V52" s="83"/>
      <c r="W52" s="83"/>
      <c r="X52" s="83"/>
      <c r="Y52" s="83"/>
      <c r="Z52" s="83"/>
      <c r="AA52" s="83"/>
      <c r="AB52" s="83"/>
      <c r="AC52" s="83"/>
      <c r="AD52" s="83"/>
      <c r="AE52" s="83"/>
      <c r="AF52" s="83"/>
      <c r="AG52" s="85"/>
    </row>
    <row r="54" spans="2:36" x14ac:dyDescent="0.2">
      <c r="G54" s="11"/>
      <c r="H54" s="88"/>
      <c r="I54" s="88"/>
      <c r="J54" s="88"/>
      <c r="K54" s="88"/>
      <c r="L54" s="88"/>
      <c r="M54" s="88"/>
      <c r="N54" s="2"/>
      <c r="O54" s="2"/>
      <c r="P54" s="2"/>
      <c r="Q54" s="2"/>
    </row>
    <row r="55" spans="2:36" x14ac:dyDescent="0.2">
      <c r="B55" s="73"/>
      <c r="C55" s="74"/>
      <c r="D55" s="75"/>
      <c r="E55" s="153"/>
      <c r="F55" s="153"/>
      <c r="G55" s="75"/>
      <c r="H55" s="86"/>
      <c r="I55" s="86"/>
      <c r="J55" s="86"/>
      <c r="K55" s="86"/>
      <c r="L55" s="86"/>
      <c r="M55" s="86"/>
      <c r="N55" s="74"/>
      <c r="O55" s="74"/>
      <c r="P55" s="74"/>
      <c r="Q55" s="74"/>
      <c r="R55" s="76"/>
      <c r="T55" s="73"/>
      <c r="U55" s="74"/>
      <c r="V55" s="74"/>
      <c r="W55" s="74"/>
      <c r="X55" s="74"/>
      <c r="Y55" s="74"/>
      <c r="Z55" s="74"/>
      <c r="AA55" s="74"/>
      <c r="AB55" s="74"/>
      <c r="AC55" s="74"/>
      <c r="AD55" s="74"/>
      <c r="AE55" s="74"/>
      <c r="AF55" s="74"/>
      <c r="AG55" s="76"/>
    </row>
    <row r="56" spans="2:36" ht="12.75" customHeight="1" x14ac:dyDescent="0.2">
      <c r="B56" s="77"/>
      <c r="C56" s="96" t="s">
        <v>1</v>
      </c>
      <c r="D56" s="96">
        <f>'geg en rijksbijdr.'!F$8</f>
        <v>2024</v>
      </c>
      <c r="E56" s="162" t="s">
        <v>319</v>
      </c>
      <c r="F56" s="154"/>
      <c r="G56" s="89"/>
      <c r="H56" s="90"/>
      <c r="I56" s="90"/>
      <c r="J56" s="90"/>
      <c r="K56" s="90"/>
      <c r="L56" s="90"/>
      <c r="M56" s="90"/>
      <c r="N56" s="165"/>
      <c r="P56" s="166" t="s">
        <v>322</v>
      </c>
      <c r="Q56" s="167">
        <f>AI101</f>
        <v>0</v>
      </c>
      <c r="R56" s="78"/>
      <c r="T56" s="77"/>
      <c r="U56" s="267">
        <f>D56</f>
        <v>2024</v>
      </c>
      <c r="V56" s="267"/>
      <c r="W56" s="3" t="s">
        <v>318</v>
      </c>
      <c r="X56" s="3"/>
      <c r="Y56" s="3"/>
      <c r="AG56" s="78"/>
    </row>
    <row r="57" spans="2:36" x14ac:dyDescent="0.2">
      <c r="B57" s="77"/>
      <c r="C57" s="96"/>
      <c r="D57" s="96"/>
      <c r="E57" s="162" t="s">
        <v>327</v>
      </c>
      <c r="F57" s="154"/>
      <c r="G57" s="89"/>
      <c r="H57" s="90"/>
      <c r="I57" s="90"/>
      <c r="J57" s="90"/>
      <c r="K57" s="90"/>
      <c r="L57" s="90"/>
      <c r="M57" s="90"/>
      <c r="N57" s="165"/>
      <c r="P57" s="166" t="s">
        <v>321</v>
      </c>
      <c r="Q57" s="167">
        <f>AJ101</f>
        <v>0</v>
      </c>
      <c r="R57" s="78"/>
      <c r="T57" s="77"/>
      <c r="U57" s="5"/>
      <c r="V57" s="5"/>
      <c r="W57" s="3"/>
      <c r="X57" s="3"/>
      <c r="Y57" s="3"/>
      <c r="AG57" s="78"/>
    </row>
    <row r="58" spans="2:36" x14ac:dyDescent="0.2">
      <c r="B58" s="77"/>
      <c r="E58" s="79"/>
      <c r="F58" s="79"/>
      <c r="R58" s="78"/>
      <c r="T58" s="77"/>
      <c r="AG58" s="78"/>
    </row>
    <row r="59" spans="2:36" ht="25.5" x14ac:dyDescent="0.2">
      <c r="B59" s="77"/>
      <c r="C59" s="168" t="s">
        <v>118</v>
      </c>
      <c r="D59" s="169" t="s">
        <v>119</v>
      </c>
      <c r="E59" s="170" t="s">
        <v>120</v>
      </c>
      <c r="F59" s="171" t="s">
        <v>296</v>
      </c>
      <c r="G59" s="169" t="s">
        <v>121</v>
      </c>
      <c r="H59" s="172" t="s">
        <v>325</v>
      </c>
      <c r="I59" s="172" t="s">
        <v>325</v>
      </c>
      <c r="J59" s="172" t="s">
        <v>326</v>
      </c>
      <c r="K59" s="172" t="s">
        <v>326</v>
      </c>
      <c r="L59" s="172" t="s">
        <v>326</v>
      </c>
      <c r="M59" s="172" t="s">
        <v>326</v>
      </c>
      <c r="N59" s="169" t="s">
        <v>127</v>
      </c>
      <c r="O59" s="172" t="s">
        <v>297</v>
      </c>
      <c r="P59" s="172" t="s">
        <v>129</v>
      </c>
      <c r="Q59" s="172" t="s">
        <v>295</v>
      </c>
      <c r="R59" s="78"/>
      <c r="T59" s="77"/>
      <c r="U59" s="168" t="s">
        <v>306</v>
      </c>
      <c r="V59" s="168" t="s">
        <v>307</v>
      </c>
      <c r="W59" s="168" t="s">
        <v>308</v>
      </c>
      <c r="X59" s="168" t="s">
        <v>309</v>
      </c>
      <c r="Y59" s="168" t="s">
        <v>310</v>
      </c>
      <c r="Z59" s="168" t="s">
        <v>311</v>
      </c>
      <c r="AA59" s="168" t="s">
        <v>312</v>
      </c>
      <c r="AB59" s="168" t="s">
        <v>313</v>
      </c>
      <c r="AC59" s="168" t="s">
        <v>314</v>
      </c>
      <c r="AD59" s="168" t="s">
        <v>315</v>
      </c>
      <c r="AE59" s="168" t="s">
        <v>316</v>
      </c>
      <c r="AF59" s="168" t="s">
        <v>317</v>
      </c>
      <c r="AG59" s="78"/>
      <c r="AI59" s="163" t="s">
        <v>323</v>
      </c>
      <c r="AJ59" s="163" t="s">
        <v>324</v>
      </c>
    </row>
    <row r="60" spans="2:36" x14ac:dyDescent="0.2">
      <c r="B60" s="77"/>
      <c r="C60" s="173">
        <v>122345</v>
      </c>
      <c r="D60" s="174"/>
      <c r="E60" s="174"/>
      <c r="F60" s="24" t="e">
        <f>VLOOKUP(D60,saltab!$A$5:$W$40,23,FALSE)</f>
        <v>#N/A</v>
      </c>
      <c r="G60" s="175"/>
      <c r="H60" s="91">
        <f t="shared" ref="H60:H100" si="12">IF(D60="",0,VLOOKUP(D60,salaris2022,E60+5,FALSE))*7*G60</f>
        <v>0</v>
      </c>
      <c r="I60" s="91">
        <f t="shared" ref="I60:I100" si="13">H60*((SUM(U60:AA60)/7))</f>
        <v>0</v>
      </c>
      <c r="J60" s="91">
        <f t="shared" ref="J60:J100" si="14">IF(D60="",0,VLOOKUP(D60,salaris2022,E60+6,FALSE))*5*G60</f>
        <v>0</v>
      </c>
      <c r="K60" s="91">
        <f t="shared" ref="K60:K100" si="15">IF(J60=0,H60/7*5,0)</f>
        <v>0</v>
      </c>
      <c r="L60" s="91">
        <f t="shared" ref="L60:L100" si="16">J60+K60</f>
        <v>0</v>
      </c>
      <c r="M60" s="91">
        <f t="shared" ref="M60:M100" si="17">L60*((SUM(AB60:AF60)/5))</f>
        <v>0</v>
      </c>
      <c r="N60" s="91">
        <f t="shared" ref="N60:N100" si="18">M60+I60</f>
        <v>0</v>
      </c>
      <c r="O60" s="177"/>
      <c r="P60" s="91">
        <f>IF(D60&gt;8,-(N60/1659)*0.5*O60,-(N60/1659)*0.4)</f>
        <v>0</v>
      </c>
      <c r="Q60" s="91">
        <f>N60*(1+saltab!$C$1)+P60</f>
        <v>0</v>
      </c>
      <c r="R60" s="78"/>
      <c r="T60" s="77"/>
      <c r="U60" s="179">
        <v>1</v>
      </c>
      <c r="V60" s="179">
        <v>1</v>
      </c>
      <c r="W60" s="179">
        <v>1</v>
      </c>
      <c r="X60" s="179">
        <v>1</v>
      </c>
      <c r="Y60" s="179">
        <v>1</v>
      </c>
      <c r="Z60" s="179">
        <v>1</v>
      </c>
      <c r="AA60" s="179">
        <v>1</v>
      </c>
      <c r="AB60" s="179">
        <v>1</v>
      </c>
      <c r="AC60" s="179">
        <v>1</v>
      </c>
      <c r="AD60" s="179">
        <v>1</v>
      </c>
      <c r="AE60" s="179">
        <v>1</v>
      </c>
      <c r="AF60" s="179">
        <v>1</v>
      </c>
      <c r="AG60" s="78"/>
      <c r="AI60" s="164">
        <f>G60*(SUM(U60:AA60)/7)</f>
        <v>0</v>
      </c>
      <c r="AJ60" s="164">
        <f>G60*(SUM(AB60:AF60)/5)</f>
        <v>0</v>
      </c>
    </row>
    <row r="61" spans="2:36" x14ac:dyDescent="0.2">
      <c r="B61" s="77"/>
      <c r="C61" s="173"/>
      <c r="D61" s="174"/>
      <c r="E61" s="174"/>
      <c r="F61" s="24" t="e">
        <f>VLOOKUP(D61,saltab!$A$5:$W$40,23,FALSE)</f>
        <v>#N/A</v>
      </c>
      <c r="G61" s="175"/>
      <c r="H61" s="91">
        <f t="shared" si="12"/>
        <v>0</v>
      </c>
      <c r="I61" s="91">
        <f t="shared" si="13"/>
        <v>0</v>
      </c>
      <c r="J61" s="91">
        <f t="shared" si="14"/>
        <v>0</v>
      </c>
      <c r="K61" s="91">
        <f t="shared" si="15"/>
        <v>0</v>
      </c>
      <c r="L61" s="91">
        <f t="shared" si="16"/>
        <v>0</v>
      </c>
      <c r="M61" s="91">
        <f t="shared" si="17"/>
        <v>0</v>
      </c>
      <c r="N61" s="91">
        <f t="shared" si="18"/>
        <v>0</v>
      </c>
      <c r="O61" s="177"/>
      <c r="P61" s="91">
        <f t="shared" ref="P61:P100" si="19">IF(D61&gt;8,-(N61/1659)*0.5*O61,-(N61/1659)*0.4)</f>
        <v>0</v>
      </c>
      <c r="Q61" s="91">
        <f>N61*(1+saltab!$C$1)+P61</f>
        <v>0</v>
      </c>
      <c r="R61" s="78"/>
      <c r="T61" s="77"/>
      <c r="U61" s="179">
        <v>1</v>
      </c>
      <c r="V61" s="179">
        <v>1</v>
      </c>
      <c r="W61" s="179">
        <v>1</v>
      </c>
      <c r="X61" s="179">
        <v>1</v>
      </c>
      <c r="Y61" s="179">
        <v>1</v>
      </c>
      <c r="Z61" s="179">
        <v>1</v>
      </c>
      <c r="AA61" s="179">
        <v>1</v>
      </c>
      <c r="AB61" s="179">
        <v>1</v>
      </c>
      <c r="AC61" s="179">
        <v>1</v>
      </c>
      <c r="AD61" s="179">
        <v>1</v>
      </c>
      <c r="AE61" s="179">
        <v>1</v>
      </c>
      <c r="AF61" s="179">
        <v>1</v>
      </c>
      <c r="AG61" s="78"/>
      <c r="AI61" s="164">
        <f t="shared" ref="AI61:AI100" si="20">G61*(SUM(U61:AA61)/7)</f>
        <v>0</v>
      </c>
      <c r="AJ61" s="164">
        <f t="shared" ref="AJ61:AJ100" si="21">G61*(SUM(AB61:AF61)/5)</f>
        <v>0</v>
      </c>
    </row>
    <row r="62" spans="2:36" x14ac:dyDescent="0.2">
      <c r="B62" s="77"/>
      <c r="C62" s="173"/>
      <c r="D62" s="174"/>
      <c r="E62" s="174"/>
      <c r="F62" s="24" t="e">
        <f>VLOOKUP(D62,saltab!$A$5:$W$40,23,FALSE)</f>
        <v>#N/A</v>
      </c>
      <c r="G62" s="175"/>
      <c r="H62" s="91">
        <f t="shared" si="12"/>
        <v>0</v>
      </c>
      <c r="I62" s="91">
        <f t="shared" si="13"/>
        <v>0</v>
      </c>
      <c r="J62" s="91">
        <f t="shared" si="14"/>
        <v>0</v>
      </c>
      <c r="K62" s="91">
        <f t="shared" si="15"/>
        <v>0</v>
      </c>
      <c r="L62" s="91">
        <f t="shared" si="16"/>
        <v>0</v>
      </c>
      <c r="M62" s="91">
        <f t="shared" si="17"/>
        <v>0</v>
      </c>
      <c r="N62" s="91">
        <f t="shared" si="18"/>
        <v>0</v>
      </c>
      <c r="O62" s="177"/>
      <c r="P62" s="91">
        <f t="shared" si="19"/>
        <v>0</v>
      </c>
      <c r="Q62" s="91">
        <f>N62*(1+saltab!$C$1)+P62</f>
        <v>0</v>
      </c>
      <c r="R62" s="78"/>
      <c r="T62" s="77"/>
      <c r="U62" s="179">
        <v>1</v>
      </c>
      <c r="V62" s="179">
        <v>1</v>
      </c>
      <c r="W62" s="179">
        <v>1</v>
      </c>
      <c r="X62" s="179">
        <v>1</v>
      </c>
      <c r="Y62" s="179">
        <v>1</v>
      </c>
      <c r="Z62" s="179">
        <v>1</v>
      </c>
      <c r="AA62" s="179">
        <v>1</v>
      </c>
      <c r="AB62" s="179">
        <v>1</v>
      </c>
      <c r="AC62" s="179">
        <v>1</v>
      </c>
      <c r="AD62" s="179">
        <v>1</v>
      </c>
      <c r="AE62" s="179">
        <v>1</v>
      </c>
      <c r="AF62" s="179">
        <v>1</v>
      </c>
      <c r="AG62" s="78"/>
      <c r="AI62" s="164">
        <f t="shared" si="20"/>
        <v>0</v>
      </c>
      <c r="AJ62" s="164">
        <f t="shared" si="21"/>
        <v>0</v>
      </c>
    </row>
    <row r="63" spans="2:36" x14ac:dyDescent="0.2">
      <c r="B63" s="77"/>
      <c r="C63" s="173"/>
      <c r="D63" s="174"/>
      <c r="E63" s="174"/>
      <c r="F63" s="24" t="e">
        <f>VLOOKUP(D63,saltab!$A$5:$W$40,23,FALSE)</f>
        <v>#N/A</v>
      </c>
      <c r="G63" s="175"/>
      <c r="H63" s="91">
        <f t="shared" si="12"/>
        <v>0</v>
      </c>
      <c r="I63" s="91">
        <f t="shared" si="13"/>
        <v>0</v>
      </c>
      <c r="J63" s="91">
        <f t="shared" si="14"/>
        <v>0</v>
      </c>
      <c r="K63" s="91">
        <f t="shared" si="15"/>
        <v>0</v>
      </c>
      <c r="L63" s="91">
        <f t="shared" si="16"/>
        <v>0</v>
      </c>
      <c r="M63" s="91">
        <f t="shared" si="17"/>
        <v>0</v>
      </c>
      <c r="N63" s="91">
        <f t="shared" si="18"/>
        <v>0</v>
      </c>
      <c r="O63" s="177"/>
      <c r="P63" s="91">
        <f t="shared" si="19"/>
        <v>0</v>
      </c>
      <c r="Q63" s="91">
        <f>N63*(1+saltab!$C$1)+P63</f>
        <v>0</v>
      </c>
      <c r="R63" s="78"/>
      <c r="T63" s="77"/>
      <c r="U63" s="179">
        <v>1</v>
      </c>
      <c r="V63" s="179">
        <v>1</v>
      </c>
      <c r="W63" s="179">
        <v>1</v>
      </c>
      <c r="X63" s="179">
        <v>1</v>
      </c>
      <c r="Y63" s="179">
        <v>1</v>
      </c>
      <c r="Z63" s="179">
        <v>1</v>
      </c>
      <c r="AA63" s="179">
        <v>1</v>
      </c>
      <c r="AB63" s="179">
        <v>1</v>
      </c>
      <c r="AC63" s="179">
        <v>1</v>
      </c>
      <c r="AD63" s="179">
        <v>1</v>
      </c>
      <c r="AE63" s="179">
        <v>1</v>
      </c>
      <c r="AF63" s="179">
        <v>1</v>
      </c>
      <c r="AG63" s="78"/>
      <c r="AI63" s="164">
        <f t="shared" si="20"/>
        <v>0</v>
      </c>
      <c r="AJ63" s="164">
        <f t="shared" si="21"/>
        <v>0</v>
      </c>
    </row>
    <row r="64" spans="2:36" x14ac:dyDescent="0.2">
      <c r="B64" s="77"/>
      <c r="C64" s="173"/>
      <c r="D64" s="174"/>
      <c r="E64" s="174"/>
      <c r="F64" s="24" t="e">
        <f>VLOOKUP(D64,saltab!$A$5:$W$40,23,FALSE)</f>
        <v>#N/A</v>
      </c>
      <c r="G64" s="175"/>
      <c r="H64" s="91">
        <f t="shared" si="12"/>
        <v>0</v>
      </c>
      <c r="I64" s="91">
        <f t="shared" si="13"/>
        <v>0</v>
      </c>
      <c r="J64" s="91">
        <f t="shared" si="14"/>
        <v>0</v>
      </c>
      <c r="K64" s="91">
        <f t="shared" si="15"/>
        <v>0</v>
      </c>
      <c r="L64" s="91">
        <f t="shared" si="16"/>
        <v>0</v>
      </c>
      <c r="M64" s="91">
        <f t="shared" si="17"/>
        <v>0</v>
      </c>
      <c r="N64" s="91">
        <f t="shared" si="18"/>
        <v>0</v>
      </c>
      <c r="O64" s="177"/>
      <c r="P64" s="91">
        <f t="shared" si="19"/>
        <v>0</v>
      </c>
      <c r="Q64" s="91">
        <f>N64*(1+saltab!$C$1)+P64</f>
        <v>0</v>
      </c>
      <c r="R64" s="78"/>
      <c r="T64" s="77"/>
      <c r="U64" s="179">
        <v>1</v>
      </c>
      <c r="V64" s="179">
        <v>1</v>
      </c>
      <c r="W64" s="179">
        <v>1</v>
      </c>
      <c r="X64" s="179">
        <v>1</v>
      </c>
      <c r="Y64" s="179">
        <v>1</v>
      </c>
      <c r="Z64" s="179">
        <v>1</v>
      </c>
      <c r="AA64" s="179">
        <v>1</v>
      </c>
      <c r="AB64" s="179">
        <v>1</v>
      </c>
      <c r="AC64" s="179">
        <v>1</v>
      </c>
      <c r="AD64" s="179">
        <v>1</v>
      </c>
      <c r="AE64" s="179">
        <v>1</v>
      </c>
      <c r="AF64" s="179">
        <v>1</v>
      </c>
      <c r="AG64" s="78"/>
      <c r="AI64" s="164">
        <f t="shared" si="20"/>
        <v>0</v>
      </c>
      <c r="AJ64" s="164">
        <f t="shared" si="21"/>
        <v>0</v>
      </c>
    </row>
    <row r="65" spans="2:36" x14ac:dyDescent="0.2">
      <c r="B65" s="77"/>
      <c r="C65" s="173"/>
      <c r="D65" s="174"/>
      <c r="E65" s="174"/>
      <c r="F65" s="24" t="e">
        <f>VLOOKUP(D65,saltab!$A$5:$W$40,23,FALSE)</f>
        <v>#N/A</v>
      </c>
      <c r="G65" s="175"/>
      <c r="H65" s="91">
        <f t="shared" si="12"/>
        <v>0</v>
      </c>
      <c r="I65" s="91">
        <f t="shared" si="13"/>
        <v>0</v>
      </c>
      <c r="J65" s="91">
        <f t="shared" si="14"/>
        <v>0</v>
      </c>
      <c r="K65" s="91">
        <f t="shared" si="15"/>
        <v>0</v>
      </c>
      <c r="L65" s="91">
        <f t="shared" si="16"/>
        <v>0</v>
      </c>
      <c r="M65" s="91">
        <f t="shared" si="17"/>
        <v>0</v>
      </c>
      <c r="N65" s="91">
        <f t="shared" si="18"/>
        <v>0</v>
      </c>
      <c r="O65" s="177"/>
      <c r="P65" s="91">
        <f t="shared" si="19"/>
        <v>0</v>
      </c>
      <c r="Q65" s="91">
        <f>N65*(1+saltab!$C$1)+P65</f>
        <v>0</v>
      </c>
      <c r="R65" s="78"/>
      <c r="T65" s="77"/>
      <c r="U65" s="179">
        <v>1</v>
      </c>
      <c r="V65" s="179">
        <v>1</v>
      </c>
      <c r="W65" s="179">
        <v>1</v>
      </c>
      <c r="X65" s="179">
        <v>1</v>
      </c>
      <c r="Y65" s="179">
        <v>1</v>
      </c>
      <c r="Z65" s="179">
        <v>1</v>
      </c>
      <c r="AA65" s="179">
        <v>1</v>
      </c>
      <c r="AB65" s="179">
        <v>1</v>
      </c>
      <c r="AC65" s="179">
        <v>1</v>
      </c>
      <c r="AD65" s="179">
        <v>1</v>
      </c>
      <c r="AE65" s="179">
        <v>1</v>
      </c>
      <c r="AF65" s="179">
        <v>1</v>
      </c>
      <c r="AG65" s="78"/>
      <c r="AI65" s="164">
        <f t="shared" si="20"/>
        <v>0</v>
      </c>
      <c r="AJ65" s="164">
        <f t="shared" si="21"/>
        <v>0</v>
      </c>
    </row>
    <row r="66" spans="2:36" x14ac:dyDescent="0.2">
      <c r="B66" s="77"/>
      <c r="C66" s="173"/>
      <c r="D66" s="174"/>
      <c r="E66" s="174"/>
      <c r="F66" s="24" t="e">
        <f>VLOOKUP(D66,saltab!$A$5:$W$40,23,FALSE)</f>
        <v>#N/A</v>
      </c>
      <c r="G66" s="175"/>
      <c r="H66" s="91">
        <f t="shared" si="12"/>
        <v>0</v>
      </c>
      <c r="I66" s="91">
        <f t="shared" si="13"/>
        <v>0</v>
      </c>
      <c r="J66" s="91">
        <f t="shared" si="14"/>
        <v>0</v>
      </c>
      <c r="K66" s="91">
        <f t="shared" si="15"/>
        <v>0</v>
      </c>
      <c r="L66" s="91">
        <f t="shared" si="16"/>
        <v>0</v>
      </c>
      <c r="M66" s="91">
        <f t="shared" si="17"/>
        <v>0</v>
      </c>
      <c r="N66" s="91">
        <f t="shared" si="18"/>
        <v>0</v>
      </c>
      <c r="O66" s="177"/>
      <c r="P66" s="91">
        <f t="shared" si="19"/>
        <v>0</v>
      </c>
      <c r="Q66" s="91">
        <f>N66*(1+saltab!$C$1)+P66</f>
        <v>0</v>
      </c>
      <c r="R66" s="78"/>
      <c r="T66" s="77"/>
      <c r="U66" s="179">
        <v>1</v>
      </c>
      <c r="V66" s="179">
        <v>1</v>
      </c>
      <c r="W66" s="179">
        <v>1</v>
      </c>
      <c r="X66" s="179">
        <v>1</v>
      </c>
      <c r="Y66" s="179">
        <v>1</v>
      </c>
      <c r="Z66" s="179">
        <v>1</v>
      </c>
      <c r="AA66" s="179">
        <v>1</v>
      </c>
      <c r="AB66" s="179">
        <v>1</v>
      </c>
      <c r="AC66" s="179">
        <v>1</v>
      </c>
      <c r="AD66" s="179">
        <v>1</v>
      </c>
      <c r="AE66" s="179">
        <v>1</v>
      </c>
      <c r="AF66" s="179">
        <v>1</v>
      </c>
      <c r="AG66" s="78"/>
      <c r="AI66" s="164">
        <f t="shared" si="20"/>
        <v>0</v>
      </c>
      <c r="AJ66" s="164">
        <f t="shared" si="21"/>
        <v>0</v>
      </c>
    </row>
    <row r="67" spans="2:36" x14ac:dyDescent="0.2">
      <c r="B67" s="77"/>
      <c r="C67" s="173"/>
      <c r="D67" s="174"/>
      <c r="E67" s="174"/>
      <c r="F67" s="24" t="e">
        <f>VLOOKUP(D67,saltab!$A$5:$W$40,23,FALSE)</f>
        <v>#N/A</v>
      </c>
      <c r="G67" s="175"/>
      <c r="H67" s="91">
        <f t="shared" si="12"/>
        <v>0</v>
      </c>
      <c r="I67" s="91">
        <f t="shared" si="13"/>
        <v>0</v>
      </c>
      <c r="J67" s="91">
        <f t="shared" si="14"/>
        <v>0</v>
      </c>
      <c r="K67" s="91">
        <f t="shared" si="15"/>
        <v>0</v>
      </c>
      <c r="L67" s="91">
        <f t="shared" si="16"/>
        <v>0</v>
      </c>
      <c r="M67" s="91">
        <f t="shared" si="17"/>
        <v>0</v>
      </c>
      <c r="N67" s="91">
        <f t="shared" si="18"/>
        <v>0</v>
      </c>
      <c r="O67" s="177"/>
      <c r="P67" s="91">
        <f t="shared" si="19"/>
        <v>0</v>
      </c>
      <c r="Q67" s="91">
        <f>N67*(1+saltab!$C$1)+P67</f>
        <v>0</v>
      </c>
      <c r="R67" s="78"/>
      <c r="T67" s="77"/>
      <c r="U67" s="179">
        <v>1</v>
      </c>
      <c r="V67" s="179">
        <v>1</v>
      </c>
      <c r="W67" s="179">
        <v>1</v>
      </c>
      <c r="X67" s="179">
        <v>1</v>
      </c>
      <c r="Y67" s="179">
        <v>1</v>
      </c>
      <c r="Z67" s="179">
        <v>1</v>
      </c>
      <c r="AA67" s="179">
        <v>1</v>
      </c>
      <c r="AB67" s="179">
        <v>1</v>
      </c>
      <c r="AC67" s="179">
        <v>1</v>
      </c>
      <c r="AD67" s="179">
        <v>1</v>
      </c>
      <c r="AE67" s="179">
        <v>1</v>
      </c>
      <c r="AF67" s="179">
        <v>1</v>
      </c>
      <c r="AG67" s="78"/>
      <c r="AI67" s="164">
        <f t="shared" si="20"/>
        <v>0</v>
      </c>
      <c r="AJ67" s="164">
        <f t="shared" si="21"/>
        <v>0</v>
      </c>
    </row>
    <row r="68" spans="2:36" x14ac:dyDescent="0.2">
      <c r="B68" s="77"/>
      <c r="C68" s="173"/>
      <c r="D68" s="174"/>
      <c r="E68" s="174"/>
      <c r="F68" s="24" t="e">
        <f>VLOOKUP(D68,saltab!$A$5:$W$40,23,FALSE)</f>
        <v>#N/A</v>
      </c>
      <c r="G68" s="175"/>
      <c r="H68" s="91">
        <f t="shared" si="12"/>
        <v>0</v>
      </c>
      <c r="I68" s="91">
        <f t="shared" si="13"/>
        <v>0</v>
      </c>
      <c r="J68" s="91">
        <f t="shared" si="14"/>
        <v>0</v>
      </c>
      <c r="K68" s="91">
        <f t="shared" si="15"/>
        <v>0</v>
      </c>
      <c r="L68" s="91">
        <f t="shared" si="16"/>
        <v>0</v>
      </c>
      <c r="M68" s="91">
        <f t="shared" si="17"/>
        <v>0</v>
      </c>
      <c r="N68" s="91">
        <f t="shared" si="18"/>
        <v>0</v>
      </c>
      <c r="O68" s="177"/>
      <c r="P68" s="91">
        <f t="shared" si="19"/>
        <v>0</v>
      </c>
      <c r="Q68" s="91">
        <f>N68*(1+saltab!$C$1)+P68</f>
        <v>0</v>
      </c>
      <c r="R68" s="78"/>
      <c r="T68" s="77"/>
      <c r="U68" s="179">
        <v>1</v>
      </c>
      <c r="V68" s="179">
        <v>1</v>
      </c>
      <c r="W68" s="179">
        <v>1</v>
      </c>
      <c r="X68" s="179">
        <v>1</v>
      </c>
      <c r="Y68" s="179">
        <v>1</v>
      </c>
      <c r="Z68" s="179">
        <v>1</v>
      </c>
      <c r="AA68" s="179">
        <v>1</v>
      </c>
      <c r="AB68" s="179">
        <v>1</v>
      </c>
      <c r="AC68" s="179">
        <v>1</v>
      </c>
      <c r="AD68" s="179">
        <v>1</v>
      </c>
      <c r="AE68" s="179">
        <v>1</v>
      </c>
      <c r="AF68" s="179">
        <v>1</v>
      </c>
      <c r="AG68" s="78"/>
      <c r="AI68" s="164">
        <f t="shared" si="20"/>
        <v>0</v>
      </c>
      <c r="AJ68" s="164">
        <f t="shared" si="21"/>
        <v>0</v>
      </c>
    </row>
    <row r="69" spans="2:36" x14ac:dyDescent="0.2">
      <c r="B69" s="77"/>
      <c r="C69" s="173"/>
      <c r="D69" s="174"/>
      <c r="E69" s="174"/>
      <c r="F69" s="24" t="e">
        <f>VLOOKUP(D69,saltab!$A$5:$W$40,23,FALSE)</f>
        <v>#N/A</v>
      </c>
      <c r="G69" s="175"/>
      <c r="H69" s="91">
        <f t="shared" si="12"/>
        <v>0</v>
      </c>
      <c r="I69" s="91">
        <f t="shared" si="13"/>
        <v>0</v>
      </c>
      <c r="J69" s="91">
        <f t="shared" si="14"/>
        <v>0</v>
      </c>
      <c r="K69" s="91">
        <f t="shared" si="15"/>
        <v>0</v>
      </c>
      <c r="L69" s="91">
        <f t="shared" si="16"/>
        <v>0</v>
      </c>
      <c r="M69" s="91">
        <f t="shared" si="17"/>
        <v>0</v>
      </c>
      <c r="N69" s="91">
        <f t="shared" si="18"/>
        <v>0</v>
      </c>
      <c r="O69" s="177"/>
      <c r="P69" s="91">
        <f t="shared" si="19"/>
        <v>0</v>
      </c>
      <c r="Q69" s="91">
        <f>N69*(1+saltab!$C$1)+P69</f>
        <v>0</v>
      </c>
      <c r="R69" s="78"/>
      <c r="T69" s="77"/>
      <c r="U69" s="179">
        <v>1</v>
      </c>
      <c r="V69" s="179">
        <v>1</v>
      </c>
      <c r="W69" s="179">
        <v>1</v>
      </c>
      <c r="X69" s="179">
        <v>1</v>
      </c>
      <c r="Y69" s="179">
        <v>1</v>
      </c>
      <c r="Z69" s="179">
        <v>1</v>
      </c>
      <c r="AA69" s="179">
        <v>1</v>
      </c>
      <c r="AB69" s="179">
        <v>1</v>
      </c>
      <c r="AC69" s="179">
        <v>1</v>
      </c>
      <c r="AD69" s="179">
        <v>1</v>
      </c>
      <c r="AE69" s="179">
        <v>1</v>
      </c>
      <c r="AF69" s="179">
        <v>1</v>
      </c>
      <c r="AG69" s="78"/>
      <c r="AI69" s="164">
        <f t="shared" si="20"/>
        <v>0</v>
      </c>
      <c r="AJ69" s="164">
        <f t="shared" si="21"/>
        <v>0</v>
      </c>
    </row>
    <row r="70" spans="2:36" x14ac:dyDescent="0.2">
      <c r="B70" s="77"/>
      <c r="C70" s="173"/>
      <c r="D70" s="174"/>
      <c r="E70" s="174"/>
      <c r="F70" s="24" t="e">
        <f>VLOOKUP(D70,saltab!$A$5:$W$40,23,FALSE)</f>
        <v>#N/A</v>
      </c>
      <c r="G70" s="175"/>
      <c r="H70" s="91">
        <f t="shared" si="12"/>
        <v>0</v>
      </c>
      <c r="I70" s="91">
        <f t="shared" si="13"/>
        <v>0</v>
      </c>
      <c r="J70" s="91">
        <f t="shared" si="14"/>
        <v>0</v>
      </c>
      <c r="K70" s="91">
        <f t="shared" si="15"/>
        <v>0</v>
      </c>
      <c r="L70" s="91">
        <f t="shared" si="16"/>
        <v>0</v>
      </c>
      <c r="M70" s="91">
        <f t="shared" si="17"/>
        <v>0</v>
      </c>
      <c r="N70" s="91">
        <f t="shared" si="18"/>
        <v>0</v>
      </c>
      <c r="O70" s="177"/>
      <c r="P70" s="91">
        <f t="shared" si="19"/>
        <v>0</v>
      </c>
      <c r="Q70" s="91">
        <f>N70*(1+saltab!$C$1)+P70</f>
        <v>0</v>
      </c>
      <c r="R70" s="78"/>
      <c r="T70" s="77"/>
      <c r="U70" s="179">
        <v>1</v>
      </c>
      <c r="V70" s="179">
        <v>1</v>
      </c>
      <c r="W70" s="179">
        <v>1</v>
      </c>
      <c r="X70" s="179">
        <v>1</v>
      </c>
      <c r="Y70" s="179">
        <v>1</v>
      </c>
      <c r="Z70" s="179">
        <v>1</v>
      </c>
      <c r="AA70" s="179">
        <v>1</v>
      </c>
      <c r="AB70" s="179">
        <v>1</v>
      </c>
      <c r="AC70" s="179">
        <v>1</v>
      </c>
      <c r="AD70" s="179">
        <v>1</v>
      </c>
      <c r="AE70" s="179">
        <v>1</v>
      </c>
      <c r="AF70" s="179">
        <v>1</v>
      </c>
      <c r="AG70" s="78"/>
      <c r="AI70" s="164">
        <f t="shared" si="20"/>
        <v>0</v>
      </c>
      <c r="AJ70" s="164">
        <f t="shared" si="21"/>
        <v>0</v>
      </c>
    </row>
    <row r="71" spans="2:36" x14ac:dyDescent="0.2">
      <c r="B71" s="77"/>
      <c r="C71" s="173"/>
      <c r="D71" s="174"/>
      <c r="E71" s="174"/>
      <c r="F71" s="24" t="e">
        <f>VLOOKUP(D71,saltab!$A$5:$W$40,23,FALSE)</f>
        <v>#N/A</v>
      </c>
      <c r="G71" s="175"/>
      <c r="H71" s="91">
        <f t="shared" si="12"/>
        <v>0</v>
      </c>
      <c r="I71" s="91">
        <f t="shared" si="13"/>
        <v>0</v>
      </c>
      <c r="J71" s="91">
        <f t="shared" si="14"/>
        <v>0</v>
      </c>
      <c r="K71" s="91">
        <f t="shared" si="15"/>
        <v>0</v>
      </c>
      <c r="L71" s="91">
        <f t="shared" si="16"/>
        <v>0</v>
      </c>
      <c r="M71" s="91">
        <f t="shared" si="17"/>
        <v>0</v>
      </c>
      <c r="N71" s="91">
        <f t="shared" si="18"/>
        <v>0</v>
      </c>
      <c r="O71" s="177"/>
      <c r="P71" s="91">
        <f t="shared" si="19"/>
        <v>0</v>
      </c>
      <c r="Q71" s="91">
        <f>N71*(1+saltab!$C$1)+P71</f>
        <v>0</v>
      </c>
      <c r="R71" s="78"/>
      <c r="T71" s="77"/>
      <c r="U71" s="179">
        <v>1</v>
      </c>
      <c r="V71" s="179">
        <v>1</v>
      </c>
      <c r="W71" s="179">
        <v>1</v>
      </c>
      <c r="X71" s="179">
        <v>1</v>
      </c>
      <c r="Y71" s="179">
        <v>1</v>
      </c>
      <c r="Z71" s="179">
        <v>1</v>
      </c>
      <c r="AA71" s="179">
        <v>1</v>
      </c>
      <c r="AB71" s="179">
        <v>1</v>
      </c>
      <c r="AC71" s="179">
        <v>1</v>
      </c>
      <c r="AD71" s="179">
        <v>1</v>
      </c>
      <c r="AE71" s="179">
        <v>1</v>
      </c>
      <c r="AF71" s="179">
        <v>1</v>
      </c>
      <c r="AG71" s="78"/>
      <c r="AI71" s="164">
        <f t="shared" si="20"/>
        <v>0</v>
      </c>
      <c r="AJ71" s="164">
        <f t="shared" si="21"/>
        <v>0</v>
      </c>
    </row>
    <row r="72" spans="2:36" x14ac:dyDescent="0.2">
      <c r="B72" s="77"/>
      <c r="C72" s="173"/>
      <c r="D72" s="174"/>
      <c r="E72" s="174"/>
      <c r="F72" s="24" t="e">
        <f>VLOOKUP(D72,saltab!$A$5:$W$40,23,FALSE)</f>
        <v>#N/A</v>
      </c>
      <c r="G72" s="175"/>
      <c r="H72" s="91">
        <f t="shared" si="12"/>
        <v>0</v>
      </c>
      <c r="I72" s="91">
        <f t="shared" si="13"/>
        <v>0</v>
      </c>
      <c r="J72" s="91">
        <f t="shared" si="14"/>
        <v>0</v>
      </c>
      <c r="K72" s="91">
        <f t="shared" si="15"/>
        <v>0</v>
      </c>
      <c r="L72" s="91">
        <f t="shared" si="16"/>
        <v>0</v>
      </c>
      <c r="M72" s="91">
        <f t="shared" si="17"/>
        <v>0</v>
      </c>
      <c r="N72" s="91">
        <f t="shared" si="18"/>
        <v>0</v>
      </c>
      <c r="O72" s="177"/>
      <c r="P72" s="91">
        <f t="shared" si="19"/>
        <v>0</v>
      </c>
      <c r="Q72" s="91">
        <f>N72*(1+saltab!$C$1)+P72</f>
        <v>0</v>
      </c>
      <c r="R72" s="78"/>
      <c r="T72" s="77"/>
      <c r="U72" s="179">
        <v>1</v>
      </c>
      <c r="V72" s="179">
        <v>1</v>
      </c>
      <c r="W72" s="179">
        <v>1</v>
      </c>
      <c r="X72" s="179">
        <v>1</v>
      </c>
      <c r="Y72" s="179">
        <v>1</v>
      </c>
      <c r="Z72" s="179">
        <v>1</v>
      </c>
      <c r="AA72" s="179">
        <v>1</v>
      </c>
      <c r="AB72" s="179">
        <v>1</v>
      </c>
      <c r="AC72" s="179">
        <v>1</v>
      </c>
      <c r="AD72" s="179">
        <v>1</v>
      </c>
      <c r="AE72" s="179">
        <v>1</v>
      </c>
      <c r="AF72" s="179">
        <v>1</v>
      </c>
      <c r="AG72" s="78"/>
      <c r="AI72" s="164">
        <f t="shared" si="20"/>
        <v>0</v>
      </c>
      <c r="AJ72" s="164">
        <f t="shared" si="21"/>
        <v>0</v>
      </c>
    </row>
    <row r="73" spans="2:36" x14ac:dyDescent="0.2">
      <c r="B73" s="77"/>
      <c r="C73" s="173"/>
      <c r="D73" s="174"/>
      <c r="E73" s="174"/>
      <c r="F73" s="24" t="e">
        <f>VLOOKUP(D73,saltab!$A$5:$W$40,23,FALSE)</f>
        <v>#N/A</v>
      </c>
      <c r="G73" s="175"/>
      <c r="H73" s="91">
        <f t="shared" si="12"/>
        <v>0</v>
      </c>
      <c r="I73" s="91">
        <f t="shared" si="13"/>
        <v>0</v>
      </c>
      <c r="J73" s="91">
        <f t="shared" si="14"/>
        <v>0</v>
      </c>
      <c r="K73" s="91">
        <f t="shared" si="15"/>
        <v>0</v>
      </c>
      <c r="L73" s="91">
        <f t="shared" si="16"/>
        <v>0</v>
      </c>
      <c r="M73" s="91">
        <f t="shared" si="17"/>
        <v>0</v>
      </c>
      <c r="N73" s="91">
        <f t="shared" si="18"/>
        <v>0</v>
      </c>
      <c r="O73" s="177"/>
      <c r="P73" s="91">
        <f t="shared" si="19"/>
        <v>0</v>
      </c>
      <c r="Q73" s="91">
        <f>N73*(1+saltab!$C$1)+P73</f>
        <v>0</v>
      </c>
      <c r="R73" s="78"/>
      <c r="T73" s="77"/>
      <c r="U73" s="179">
        <v>1</v>
      </c>
      <c r="V73" s="179">
        <v>1</v>
      </c>
      <c r="W73" s="179">
        <v>1</v>
      </c>
      <c r="X73" s="179">
        <v>1</v>
      </c>
      <c r="Y73" s="179">
        <v>1</v>
      </c>
      <c r="Z73" s="179">
        <v>1</v>
      </c>
      <c r="AA73" s="179">
        <v>1</v>
      </c>
      <c r="AB73" s="179">
        <v>1</v>
      </c>
      <c r="AC73" s="179">
        <v>1</v>
      </c>
      <c r="AD73" s="179">
        <v>1</v>
      </c>
      <c r="AE73" s="179">
        <v>1</v>
      </c>
      <c r="AF73" s="179">
        <v>1</v>
      </c>
      <c r="AG73" s="78"/>
      <c r="AI73" s="164">
        <f t="shared" si="20"/>
        <v>0</v>
      </c>
      <c r="AJ73" s="164">
        <f t="shared" si="21"/>
        <v>0</v>
      </c>
    </row>
    <row r="74" spans="2:36" x14ac:dyDescent="0.2">
      <c r="B74" s="77"/>
      <c r="C74" s="173"/>
      <c r="D74" s="174"/>
      <c r="E74" s="174"/>
      <c r="F74" s="24" t="e">
        <f>VLOOKUP(D74,saltab!$A$5:$W$40,23,FALSE)</f>
        <v>#N/A</v>
      </c>
      <c r="G74" s="175"/>
      <c r="H74" s="91">
        <f t="shared" si="12"/>
        <v>0</v>
      </c>
      <c r="I74" s="91">
        <f t="shared" si="13"/>
        <v>0</v>
      </c>
      <c r="J74" s="91">
        <f t="shared" si="14"/>
        <v>0</v>
      </c>
      <c r="K74" s="91">
        <f t="shared" si="15"/>
        <v>0</v>
      </c>
      <c r="L74" s="91">
        <f t="shared" si="16"/>
        <v>0</v>
      </c>
      <c r="M74" s="91">
        <f t="shared" si="17"/>
        <v>0</v>
      </c>
      <c r="N74" s="91">
        <f t="shared" si="18"/>
        <v>0</v>
      </c>
      <c r="O74" s="177"/>
      <c r="P74" s="91">
        <f t="shared" si="19"/>
        <v>0</v>
      </c>
      <c r="Q74" s="91">
        <f>N74*(1+saltab!$C$1)+P74</f>
        <v>0</v>
      </c>
      <c r="R74" s="78"/>
      <c r="T74" s="77"/>
      <c r="U74" s="179">
        <v>1</v>
      </c>
      <c r="V74" s="179">
        <v>1</v>
      </c>
      <c r="W74" s="179">
        <v>1</v>
      </c>
      <c r="X74" s="179">
        <v>1</v>
      </c>
      <c r="Y74" s="179">
        <v>1</v>
      </c>
      <c r="Z74" s="179">
        <v>1</v>
      </c>
      <c r="AA74" s="179">
        <v>1</v>
      </c>
      <c r="AB74" s="179">
        <v>1</v>
      </c>
      <c r="AC74" s="179">
        <v>1</v>
      </c>
      <c r="AD74" s="179">
        <v>1</v>
      </c>
      <c r="AE74" s="179">
        <v>1</v>
      </c>
      <c r="AF74" s="179">
        <v>1</v>
      </c>
      <c r="AG74" s="78"/>
      <c r="AI74" s="164">
        <f t="shared" si="20"/>
        <v>0</v>
      </c>
      <c r="AJ74" s="164">
        <f t="shared" si="21"/>
        <v>0</v>
      </c>
    </row>
    <row r="75" spans="2:36" x14ac:dyDescent="0.2">
      <c r="B75" s="77"/>
      <c r="C75" s="173"/>
      <c r="D75" s="174"/>
      <c r="E75" s="174"/>
      <c r="F75" s="24" t="e">
        <f>VLOOKUP(D75,saltab!$A$5:$W$40,23,FALSE)</f>
        <v>#N/A</v>
      </c>
      <c r="G75" s="175"/>
      <c r="H75" s="91">
        <f t="shared" si="12"/>
        <v>0</v>
      </c>
      <c r="I75" s="91">
        <f t="shared" si="13"/>
        <v>0</v>
      </c>
      <c r="J75" s="91">
        <f t="shared" si="14"/>
        <v>0</v>
      </c>
      <c r="K75" s="91">
        <f t="shared" si="15"/>
        <v>0</v>
      </c>
      <c r="L75" s="91">
        <f t="shared" si="16"/>
        <v>0</v>
      </c>
      <c r="M75" s="91">
        <f t="shared" si="17"/>
        <v>0</v>
      </c>
      <c r="N75" s="91">
        <f t="shared" si="18"/>
        <v>0</v>
      </c>
      <c r="O75" s="177"/>
      <c r="P75" s="91">
        <f t="shared" si="19"/>
        <v>0</v>
      </c>
      <c r="Q75" s="91">
        <f>N75*(1+saltab!$C$1)+P75</f>
        <v>0</v>
      </c>
      <c r="R75" s="78"/>
      <c r="T75" s="77"/>
      <c r="U75" s="179">
        <v>1</v>
      </c>
      <c r="V75" s="179">
        <v>1</v>
      </c>
      <c r="W75" s="179">
        <v>1</v>
      </c>
      <c r="X75" s="179">
        <v>1</v>
      </c>
      <c r="Y75" s="179">
        <v>1</v>
      </c>
      <c r="Z75" s="179">
        <v>1</v>
      </c>
      <c r="AA75" s="179">
        <v>1</v>
      </c>
      <c r="AB75" s="179">
        <v>1</v>
      </c>
      <c r="AC75" s="179">
        <v>1</v>
      </c>
      <c r="AD75" s="179">
        <v>1</v>
      </c>
      <c r="AE75" s="179">
        <v>1</v>
      </c>
      <c r="AF75" s="179">
        <v>1</v>
      </c>
      <c r="AG75" s="78"/>
      <c r="AI75" s="164">
        <f t="shared" si="20"/>
        <v>0</v>
      </c>
      <c r="AJ75" s="164">
        <f t="shared" si="21"/>
        <v>0</v>
      </c>
    </row>
    <row r="76" spans="2:36" x14ac:dyDescent="0.2">
      <c r="B76" s="77"/>
      <c r="C76" s="173"/>
      <c r="D76" s="174"/>
      <c r="E76" s="174"/>
      <c r="F76" s="24" t="e">
        <f>VLOOKUP(D76,saltab!$A$5:$W$40,23,FALSE)</f>
        <v>#N/A</v>
      </c>
      <c r="G76" s="175"/>
      <c r="H76" s="91">
        <f t="shared" si="12"/>
        <v>0</v>
      </c>
      <c r="I76" s="91">
        <f t="shared" si="13"/>
        <v>0</v>
      </c>
      <c r="J76" s="91">
        <f t="shared" si="14"/>
        <v>0</v>
      </c>
      <c r="K76" s="91">
        <f t="shared" si="15"/>
        <v>0</v>
      </c>
      <c r="L76" s="91">
        <f t="shared" si="16"/>
        <v>0</v>
      </c>
      <c r="M76" s="91">
        <f t="shared" si="17"/>
        <v>0</v>
      </c>
      <c r="N76" s="91">
        <f t="shared" si="18"/>
        <v>0</v>
      </c>
      <c r="O76" s="177"/>
      <c r="P76" s="91">
        <f t="shared" si="19"/>
        <v>0</v>
      </c>
      <c r="Q76" s="91">
        <f>N76*(1+saltab!$C$1)+P76</f>
        <v>0</v>
      </c>
      <c r="R76" s="78"/>
      <c r="T76" s="77"/>
      <c r="U76" s="179">
        <v>1</v>
      </c>
      <c r="V76" s="179">
        <v>1</v>
      </c>
      <c r="W76" s="179">
        <v>1</v>
      </c>
      <c r="X76" s="179">
        <v>1</v>
      </c>
      <c r="Y76" s="179">
        <v>1</v>
      </c>
      <c r="Z76" s="179">
        <v>1</v>
      </c>
      <c r="AA76" s="179">
        <v>1</v>
      </c>
      <c r="AB76" s="179">
        <v>1</v>
      </c>
      <c r="AC76" s="179">
        <v>1</v>
      </c>
      <c r="AD76" s="179">
        <v>1</v>
      </c>
      <c r="AE76" s="179">
        <v>1</v>
      </c>
      <c r="AF76" s="179">
        <v>1</v>
      </c>
      <c r="AG76" s="78"/>
      <c r="AI76" s="164">
        <f t="shared" si="20"/>
        <v>0</v>
      </c>
      <c r="AJ76" s="164">
        <f t="shared" si="21"/>
        <v>0</v>
      </c>
    </row>
    <row r="77" spans="2:36" x14ac:dyDescent="0.2">
      <c r="B77" s="77"/>
      <c r="C77" s="173"/>
      <c r="D77" s="174"/>
      <c r="E77" s="174"/>
      <c r="F77" s="24" t="e">
        <f>VLOOKUP(D77,saltab!$A$5:$W$40,23,FALSE)</f>
        <v>#N/A</v>
      </c>
      <c r="G77" s="175"/>
      <c r="H77" s="91">
        <f t="shared" si="12"/>
        <v>0</v>
      </c>
      <c r="I77" s="91">
        <f t="shared" si="13"/>
        <v>0</v>
      </c>
      <c r="J77" s="91">
        <f t="shared" si="14"/>
        <v>0</v>
      </c>
      <c r="K77" s="91">
        <f t="shared" si="15"/>
        <v>0</v>
      </c>
      <c r="L77" s="91">
        <f t="shared" si="16"/>
        <v>0</v>
      </c>
      <c r="M77" s="91">
        <f t="shared" si="17"/>
        <v>0</v>
      </c>
      <c r="N77" s="91">
        <f t="shared" si="18"/>
        <v>0</v>
      </c>
      <c r="O77" s="177"/>
      <c r="P77" s="91">
        <f t="shared" si="19"/>
        <v>0</v>
      </c>
      <c r="Q77" s="91">
        <f>N77*(1+saltab!$C$1)+P77</f>
        <v>0</v>
      </c>
      <c r="R77" s="78"/>
      <c r="T77" s="77"/>
      <c r="U77" s="179">
        <v>1</v>
      </c>
      <c r="V77" s="179">
        <v>1</v>
      </c>
      <c r="W77" s="179">
        <v>1</v>
      </c>
      <c r="X77" s="179">
        <v>1</v>
      </c>
      <c r="Y77" s="179">
        <v>1</v>
      </c>
      <c r="Z77" s="179">
        <v>1</v>
      </c>
      <c r="AA77" s="179">
        <v>1</v>
      </c>
      <c r="AB77" s="179">
        <v>1</v>
      </c>
      <c r="AC77" s="179">
        <v>1</v>
      </c>
      <c r="AD77" s="179">
        <v>1</v>
      </c>
      <c r="AE77" s="179">
        <v>1</v>
      </c>
      <c r="AF77" s="179">
        <v>1</v>
      </c>
      <c r="AG77" s="78"/>
      <c r="AI77" s="164">
        <f t="shared" si="20"/>
        <v>0</v>
      </c>
      <c r="AJ77" s="164">
        <f t="shared" si="21"/>
        <v>0</v>
      </c>
    </row>
    <row r="78" spans="2:36" x14ac:dyDescent="0.2">
      <c r="B78" s="77"/>
      <c r="C78" s="173"/>
      <c r="D78" s="174"/>
      <c r="E78" s="174"/>
      <c r="F78" s="24" t="e">
        <f>VLOOKUP(D78,saltab!$A$5:$W$40,23,FALSE)</f>
        <v>#N/A</v>
      </c>
      <c r="G78" s="175"/>
      <c r="H78" s="91">
        <f t="shared" si="12"/>
        <v>0</v>
      </c>
      <c r="I78" s="91">
        <f t="shared" si="13"/>
        <v>0</v>
      </c>
      <c r="J78" s="91">
        <f t="shared" si="14"/>
        <v>0</v>
      </c>
      <c r="K78" s="91">
        <f t="shared" si="15"/>
        <v>0</v>
      </c>
      <c r="L78" s="91">
        <f t="shared" si="16"/>
        <v>0</v>
      </c>
      <c r="M78" s="91">
        <f t="shared" si="17"/>
        <v>0</v>
      </c>
      <c r="N78" s="91">
        <f t="shared" si="18"/>
        <v>0</v>
      </c>
      <c r="O78" s="177"/>
      <c r="P78" s="91">
        <f t="shared" si="19"/>
        <v>0</v>
      </c>
      <c r="Q78" s="91">
        <f>N78*(1+saltab!$C$1)+P78</f>
        <v>0</v>
      </c>
      <c r="R78" s="78"/>
      <c r="T78" s="77"/>
      <c r="U78" s="179">
        <v>1</v>
      </c>
      <c r="V78" s="179">
        <v>1</v>
      </c>
      <c r="W78" s="179">
        <v>1</v>
      </c>
      <c r="X78" s="179">
        <v>1</v>
      </c>
      <c r="Y78" s="179">
        <v>1</v>
      </c>
      <c r="Z78" s="179">
        <v>1</v>
      </c>
      <c r="AA78" s="179">
        <v>1</v>
      </c>
      <c r="AB78" s="179">
        <v>1</v>
      </c>
      <c r="AC78" s="179">
        <v>1</v>
      </c>
      <c r="AD78" s="179">
        <v>1</v>
      </c>
      <c r="AE78" s="179">
        <v>1</v>
      </c>
      <c r="AF78" s="179">
        <v>1</v>
      </c>
      <c r="AG78" s="78"/>
      <c r="AI78" s="164">
        <f t="shared" si="20"/>
        <v>0</v>
      </c>
      <c r="AJ78" s="164">
        <f t="shared" si="21"/>
        <v>0</v>
      </c>
    </row>
    <row r="79" spans="2:36" x14ac:dyDescent="0.2">
      <c r="B79" s="77"/>
      <c r="C79" s="173"/>
      <c r="D79" s="174"/>
      <c r="E79" s="174"/>
      <c r="F79" s="24" t="e">
        <f>VLOOKUP(D79,saltab!$A$5:$W$40,23,FALSE)</f>
        <v>#N/A</v>
      </c>
      <c r="G79" s="175"/>
      <c r="H79" s="91">
        <f t="shared" si="12"/>
        <v>0</v>
      </c>
      <c r="I79" s="91">
        <f t="shared" si="13"/>
        <v>0</v>
      </c>
      <c r="J79" s="91">
        <f t="shared" si="14"/>
        <v>0</v>
      </c>
      <c r="K79" s="91">
        <f t="shared" si="15"/>
        <v>0</v>
      </c>
      <c r="L79" s="91">
        <f t="shared" si="16"/>
        <v>0</v>
      </c>
      <c r="M79" s="91">
        <f t="shared" si="17"/>
        <v>0</v>
      </c>
      <c r="N79" s="91">
        <f t="shared" si="18"/>
        <v>0</v>
      </c>
      <c r="O79" s="177"/>
      <c r="P79" s="91">
        <f t="shared" si="19"/>
        <v>0</v>
      </c>
      <c r="Q79" s="91">
        <f>N79*(1+saltab!$C$1)+P79</f>
        <v>0</v>
      </c>
      <c r="R79" s="78"/>
      <c r="T79" s="77"/>
      <c r="U79" s="179">
        <v>1</v>
      </c>
      <c r="V79" s="179">
        <v>1</v>
      </c>
      <c r="W79" s="179">
        <v>1</v>
      </c>
      <c r="X79" s="179">
        <v>1</v>
      </c>
      <c r="Y79" s="179">
        <v>1</v>
      </c>
      <c r="Z79" s="179">
        <v>1</v>
      </c>
      <c r="AA79" s="179">
        <v>1</v>
      </c>
      <c r="AB79" s="179">
        <v>1</v>
      </c>
      <c r="AC79" s="179">
        <v>1</v>
      </c>
      <c r="AD79" s="179">
        <v>1</v>
      </c>
      <c r="AE79" s="179">
        <v>1</v>
      </c>
      <c r="AF79" s="179">
        <v>1</v>
      </c>
      <c r="AG79" s="78"/>
      <c r="AI79" s="164">
        <f t="shared" si="20"/>
        <v>0</v>
      </c>
      <c r="AJ79" s="164">
        <f t="shared" si="21"/>
        <v>0</v>
      </c>
    </row>
    <row r="80" spans="2:36" x14ac:dyDescent="0.2">
      <c r="B80" s="77"/>
      <c r="C80" s="173"/>
      <c r="D80" s="174"/>
      <c r="E80" s="174"/>
      <c r="F80" s="24" t="e">
        <f>VLOOKUP(D80,saltab!$A$5:$W$40,23,FALSE)</f>
        <v>#N/A</v>
      </c>
      <c r="G80" s="175"/>
      <c r="H80" s="91">
        <f t="shared" si="12"/>
        <v>0</v>
      </c>
      <c r="I80" s="91">
        <f t="shared" si="13"/>
        <v>0</v>
      </c>
      <c r="J80" s="91">
        <f t="shared" si="14"/>
        <v>0</v>
      </c>
      <c r="K80" s="91">
        <f t="shared" si="15"/>
        <v>0</v>
      </c>
      <c r="L80" s="91">
        <f t="shared" si="16"/>
        <v>0</v>
      </c>
      <c r="M80" s="91">
        <f t="shared" si="17"/>
        <v>0</v>
      </c>
      <c r="N80" s="91">
        <f t="shared" si="18"/>
        <v>0</v>
      </c>
      <c r="O80" s="177"/>
      <c r="P80" s="91">
        <f t="shared" si="19"/>
        <v>0</v>
      </c>
      <c r="Q80" s="91">
        <f>N80*(1+saltab!$C$1)+P80</f>
        <v>0</v>
      </c>
      <c r="R80" s="78"/>
      <c r="T80" s="77"/>
      <c r="U80" s="179">
        <v>1</v>
      </c>
      <c r="V80" s="179">
        <v>1</v>
      </c>
      <c r="W80" s="179">
        <v>1</v>
      </c>
      <c r="X80" s="179">
        <v>1</v>
      </c>
      <c r="Y80" s="179">
        <v>1</v>
      </c>
      <c r="Z80" s="179">
        <v>1</v>
      </c>
      <c r="AA80" s="179">
        <v>1</v>
      </c>
      <c r="AB80" s="179">
        <v>1</v>
      </c>
      <c r="AC80" s="179">
        <v>1</v>
      </c>
      <c r="AD80" s="179">
        <v>1</v>
      </c>
      <c r="AE80" s="179">
        <v>1</v>
      </c>
      <c r="AF80" s="179">
        <v>1</v>
      </c>
      <c r="AG80" s="78"/>
      <c r="AI80" s="164">
        <f t="shared" si="20"/>
        <v>0</v>
      </c>
      <c r="AJ80" s="164">
        <f t="shared" si="21"/>
        <v>0</v>
      </c>
    </row>
    <row r="81" spans="2:36" x14ac:dyDescent="0.2">
      <c r="B81" s="77"/>
      <c r="C81" s="173"/>
      <c r="D81" s="174"/>
      <c r="E81" s="174"/>
      <c r="F81" s="24" t="e">
        <f>VLOOKUP(D81,saltab!$A$5:$W$40,23,FALSE)</f>
        <v>#N/A</v>
      </c>
      <c r="G81" s="175"/>
      <c r="H81" s="91">
        <f t="shared" si="12"/>
        <v>0</v>
      </c>
      <c r="I81" s="91">
        <f t="shared" si="13"/>
        <v>0</v>
      </c>
      <c r="J81" s="91">
        <f t="shared" si="14"/>
        <v>0</v>
      </c>
      <c r="K81" s="91">
        <f t="shared" si="15"/>
        <v>0</v>
      </c>
      <c r="L81" s="91">
        <f t="shared" si="16"/>
        <v>0</v>
      </c>
      <c r="M81" s="91">
        <f t="shared" si="17"/>
        <v>0</v>
      </c>
      <c r="N81" s="91">
        <f t="shared" si="18"/>
        <v>0</v>
      </c>
      <c r="O81" s="177"/>
      <c r="P81" s="91">
        <f t="shared" si="19"/>
        <v>0</v>
      </c>
      <c r="Q81" s="91">
        <f>N81*(1+saltab!$C$1)+P81</f>
        <v>0</v>
      </c>
      <c r="R81" s="78"/>
      <c r="T81" s="77"/>
      <c r="U81" s="179">
        <v>1</v>
      </c>
      <c r="V81" s="179">
        <v>1</v>
      </c>
      <c r="W81" s="179">
        <v>1</v>
      </c>
      <c r="X81" s="179">
        <v>1</v>
      </c>
      <c r="Y81" s="179">
        <v>1</v>
      </c>
      <c r="Z81" s="179">
        <v>1</v>
      </c>
      <c r="AA81" s="179">
        <v>1</v>
      </c>
      <c r="AB81" s="179">
        <v>1</v>
      </c>
      <c r="AC81" s="179">
        <v>1</v>
      </c>
      <c r="AD81" s="179">
        <v>1</v>
      </c>
      <c r="AE81" s="179">
        <v>1</v>
      </c>
      <c r="AF81" s="179">
        <v>1</v>
      </c>
      <c r="AG81" s="78"/>
      <c r="AI81" s="164">
        <f t="shared" si="20"/>
        <v>0</v>
      </c>
      <c r="AJ81" s="164">
        <f t="shared" si="21"/>
        <v>0</v>
      </c>
    </row>
    <row r="82" spans="2:36" x14ac:dyDescent="0.2">
      <c r="B82" s="77"/>
      <c r="C82" s="173"/>
      <c r="D82" s="174"/>
      <c r="E82" s="174"/>
      <c r="F82" s="24" t="e">
        <f>VLOOKUP(D82,saltab!$A$5:$W$40,23,FALSE)</f>
        <v>#N/A</v>
      </c>
      <c r="G82" s="175"/>
      <c r="H82" s="91">
        <f t="shared" si="12"/>
        <v>0</v>
      </c>
      <c r="I82" s="91">
        <f t="shared" si="13"/>
        <v>0</v>
      </c>
      <c r="J82" s="91">
        <f t="shared" si="14"/>
        <v>0</v>
      </c>
      <c r="K82" s="91">
        <f t="shared" si="15"/>
        <v>0</v>
      </c>
      <c r="L82" s="91">
        <f t="shared" si="16"/>
        <v>0</v>
      </c>
      <c r="M82" s="91">
        <f t="shared" si="17"/>
        <v>0</v>
      </c>
      <c r="N82" s="91">
        <f t="shared" si="18"/>
        <v>0</v>
      </c>
      <c r="O82" s="177"/>
      <c r="P82" s="91">
        <f t="shared" si="19"/>
        <v>0</v>
      </c>
      <c r="Q82" s="91">
        <f>N82*(1+saltab!$C$1)+P82</f>
        <v>0</v>
      </c>
      <c r="R82" s="78"/>
      <c r="T82" s="77"/>
      <c r="U82" s="179">
        <v>1</v>
      </c>
      <c r="V82" s="179">
        <v>1</v>
      </c>
      <c r="W82" s="179">
        <v>1</v>
      </c>
      <c r="X82" s="179">
        <v>1</v>
      </c>
      <c r="Y82" s="179">
        <v>1</v>
      </c>
      <c r="Z82" s="179">
        <v>1</v>
      </c>
      <c r="AA82" s="179">
        <v>1</v>
      </c>
      <c r="AB82" s="179">
        <v>1</v>
      </c>
      <c r="AC82" s="179">
        <v>1</v>
      </c>
      <c r="AD82" s="179">
        <v>1</v>
      </c>
      <c r="AE82" s="179">
        <v>1</v>
      </c>
      <c r="AF82" s="179">
        <v>1</v>
      </c>
      <c r="AG82" s="78"/>
      <c r="AI82" s="164">
        <f t="shared" si="20"/>
        <v>0</v>
      </c>
      <c r="AJ82" s="164">
        <f t="shared" si="21"/>
        <v>0</v>
      </c>
    </row>
    <row r="83" spans="2:36" x14ac:dyDescent="0.2">
      <c r="B83" s="77"/>
      <c r="C83" s="173"/>
      <c r="D83" s="174"/>
      <c r="E83" s="174"/>
      <c r="F83" s="24" t="e">
        <f>VLOOKUP(D83,saltab!$A$5:$W$40,23,FALSE)</f>
        <v>#N/A</v>
      </c>
      <c r="G83" s="175"/>
      <c r="H83" s="91">
        <f t="shared" si="12"/>
        <v>0</v>
      </c>
      <c r="I83" s="91">
        <f t="shared" si="13"/>
        <v>0</v>
      </c>
      <c r="J83" s="91">
        <f t="shared" si="14"/>
        <v>0</v>
      </c>
      <c r="K83" s="91">
        <f t="shared" si="15"/>
        <v>0</v>
      </c>
      <c r="L83" s="91">
        <f t="shared" si="16"/>
        <v>0</v>
      </c>
      <c r="M83" s="91">
        <f t="shared" si="17"/>
        <v>0</v>
      </c>
      <c r="N83" s="91">
        <f t="shared" si="18"/>
        <v>0</v>
      </c>
      <c r="O83" s="177"/>
      <c r="P83" s="91">
        <f t="shared" si="19"/>
        <v>0</v>
      </c>
      <c r="Q83" s="91">
        <f>N83*(1+saltab!$C$1)+P83</f>
        <v>0</v>
      </c>
      <c r="R83" s="78"/>
      <c r="T83" s="159"/>
      <c r="U83" s="179">
        <v>1</v>
      </c>
      <c r="V83" s="179">
        <v>1</v>
      </c>
      <c r="W83" s="179">
        <v>1</v>
      </c>
      <c r="X83" s="179">
        <v>1</v>
      </c>
      <c r="Y83" s="179">
        <v>1</v>
      </c>
      <c r="Z83" s="179">
        <v>1</v>
      </c>
      <c r="AA83" s="179">
        <v>1</v>
      </c>
      <c r="AB83" s="179">
        <v>1</v>
      </c>
      <c r="AC83" s="179">
        <v>1</v>
      </c>
      <c r="AD83" s="179">
        <v>1</v>
      </c>
      <c r="AE83" s="179">
        <v>1</v>
      </c>
      <c r="AF83" s="179">
        <v>1</v>
      </c>
      <c r="AG83" s="78"/>
      <c r="AI83" s="164">
        <f t="shared" si="20"/>
        <v>0</v>
      </c>
      <c r="AJ83" s="164">
        <f t="shared" si="21"/>
        <v>0</v>
      </c>
    </row>
    <row r="84" spans="2:36" x14ac:dyDescent="0.2">
      <c r="B84" s="77"/>
      <c r="C84" s="173"/>
      <c r="D84" s="174"/>
      <c r="E84" s="174"/>
      <c r="F84" s="24" t="e">
        <f>VLOOKUP(D84,saltab!$A$5:$W$40,23,FALSE)</f>
        <v>#N/A</v>
      </c>
      <c r="G84" s="175"/>
      <c r="H84" s="91">
        <f t="shared" si="12"/>
        <v>0</v>
      </c>
      <c r="I84" s="91">
        <f t="shared" si="13"/>
        <v>0</v>
      </c>
      <c r="J84" s="91">
        <f t="shared" si="14"/>
        <v>0</v>
      </c>
      <c r="K84" s="91">
        <f t="shared" si="15"/>
        <v>0</v>
      </c>
      <c r="L84" s="91">
        <f t="shared" si="16"/>
        <v>0</v>
      </c>
      <c r="M84" s="91">
        <f t="shared" si="17"/>
        <v>0</v>
      </c>
      <c r="N84" s="91">
        <f t="shared" si="18"/>
        <v>0</v>
      </c>
      <c r="O84" s="177"/>
      <c r="P84" s="91">
        <f t="shared" si="19"/>
        <v>0</v>
      </c>
      <c r="Q84" s="91">
        <f>N84*(1+saltab!$C$1)+P84</f>
        <v>0</v>
      </c>
      <c r="R84" s="78"/>
      <c r="T84" s="159"/>
      <c r="U84" s="179">
        <v>1</v>
      </c>
      <c r="V84" s="179">
        <v>1</v>
      </c>
      <c r="W84" s="179">
        <v>1</v>
      </c>
      <c r="X84" s="179">
        <v>1</v>
      </c>
      <c r="Y84" s="179">
        <v>1</v>
      </c>
      <c r="Z84" s="179">
        <v>1</v>
      </c>
      <c r="AA84" s="179">
        <v>1</v>
      </c>
      <c r="AB84" s="179">
        <v>1</v>
      </c>
      <c r="AC84" s="179">
        <v>1</v>
      </c>
      <c r="AD84" s="179">
        <v>1</v>
      </c>
      <c r="AE84" s="179">
        <v>1</v>
      </c>
      <c r="AF84" s="179">
        <v>1</v>
      </c>
      <c r="AG84" s="78"/>
      <c r="AI84" s="164">
        <f t="shared" si="20"/>
        <v>0</v>
      </c>
      <c r="AJ84" s="164">
        <f t="shared" si="21"/>
        <v>0</v>
      </c>
    </row>
    <row r="85" spans="2:36" x14ac:dyDescent="0.2">
      <c r="B85" s="77"/>
      <c r="C85" s="173"/>
      <c r="D85" s="174"/>
      <c r="E85" s="174"/>
      <c r="F85" s="24" t="e">
        <f>VLOOKUP(D85,saltab!$A$5:$W$40,23,FALSE)</f>
        <v>#N/A</v>
      </c>
      <c r="G85" s="175"/>
      <c r="H85" s="91">
        <f t="shared" si="12"/>
        <v>0</v>
      </c>
      <c r="I85" s="91">
        <f t="shared" si="13"/>
        <v>0</v>
      </c>
      <c r="J85" s="91">
        <f t="shared" si="14"/>
        <v>0</v>
      </c>
      <c r="K85" s="91">
        <f t="shared" si="15"/>
        <v>0</v>
      </c>
      <c r="L85" s="91">
        <f t="shared" si="16"/>
        <v>0</v>
      </c>
      <c r="M85" s="91">
        <f t="shared" si="17"/>
        <v>0</v>
      </c>
      <c r="N85" s="91">
        <f t="shared" si="18"/>
        <v>0</v>
      </c>
      <c r="O85" s="177"/>
      <c r="P85" s="91">
        <f t="shared" si="19"/>
        <v>0</v>
      </c>
      <c r="Q85" s="91">
        <f>N85*(1+saltab!$C$1)+P85</f>
        <v>0</v>
      </c>
      <c r="R85" s="78"/>
      <c r="T85" s="77"/>
      <c r="U85" s="179">
        <v>1</v>
      </c>
      <c r="V85" s="179">
        <v>1</v>
      </c>
      <c r="W85" s="179">
        <v>1</v>
      </c>
      <c r="X85" s="179">
        <v>1</v>
      </c>
      <c r="Y85" s="179">
        <v>1</v>
      </c>
      <c r="Z85" s="179">
        <v>1</v>
      </c>
      <c r="AA85" s="179">
        <v>1</v>
      </c>
      <c r="AB85" s="179">
        <v>1</v>
      </c>
      <c r="AC85" s="179">
        <v>1</v>
      </c>
      <c r="AD85" s="179">
        <v>1</v>
      </c>
      <c r="AE85" s="179">
        <v>1</v>
      </c>
      <c r="AF85" s="179">
        <v>1</v>
      </c>
      <c r="AG85" s="78"/>
      <c r="AI85" s="164">
        <f t="shared" si="20"/>
        <v>0</v>
      </c>
      <c r="AJ85" s="164">
        <f t="shared" si="21"/>
        <v>0</v>
      </c>
    </row>
    <row r="86" spans="2:36" x14ac:dyDescent="0.2">
      <c r="B86" s="77"/>
      <c r="C86" s="173"/>
      <c r="D86" s="174"/>
      <c r="E86" s="174"/>
      <c r="F86" s="24" t="e">
        <f>VLOOKUP(D86,saltab!$A$5:$W$40,23,FALSE)</f>
        <v>#N/A</v>
      </c>
      <c r="G86" s="175"/>
      <c r="H86" s="91">
        <f t="shared" si="12"/>
        <v>0</v>
      </c>
      <c r="I86" s="91">
        <f t="shared" si="13"/>
        <v>0</v>
      </c>
      <c r="J86" s="91">
        <f t="shared" si="14"/>
        <v>0</v>
      </c>
      <c r="K86" s="91">
        <f t="shared" si="15"/>
        <v>0</v>
      </c>
      <c r="L86" s="91">
        <f t="shared" si="16"/>
        <v>0</v>
      </c>
      <c r="M86" s="91">
        <f t="shared" si="17"/>
        <v>0</v>
      </c>
      <c r="N86" s="91">
        <f t="shared" si="18"/>
        <v>0</v>
      </c>
      <c r="O86" s="177"/>
      <c r="P86" s="91">
        <f t="shared" si="19"/>
        <v>0</v>
      </c>
      <c r="Q86" s="91">
        <f>N86*(1+saltab!$C$1)+P86</f>
        <v>0</v>
      </c>
      <c r="R86" s="78"/>
      <c r="T86" s="77"/>
      <c r="U86" s="179">
        <v>1</v>
      </c>
      <c r="V86" s="179">
        <v>1</v>
      </c>
      <c r="W86" s="179">
        <v>1</v>
      </c>
      <c r="X86" s="179">
        <v>1</v>
      </c>
      <c r="Y86" s="179">
        <v>1</v>
      </c>
      <c r="Z86" s="179">
        <v>1</v>
      </c>
      <c r="AA86" s="179">
        <v>1</v>
      </c>
      <c r="AB86" s="179">
        <v>1</v>
      </c>
      <c r="AC86" s="179">
        <v>1</v>
      </c>
      <c r="AD86" s="179">
        <v>1</v>
      </c>
      <c r="AE86" s="179">
        <v>1</v>
      </c>
      <c r="AF86" s="179">
        <v>1</v>
      </c>
      <c r="AG86" s="78"/>
      <c r="AI86" s="164">
        <f t="shared" si="20"/>
        <v>0</v>
      </c>
      <c r="AJ86" s="164">
        <f t="shared" si="21"/>
        <v>0</v>
      </c>
    </row>
    <row r="87" spans="2:36" x14ac:dyDescent="0.2">
      <c r="B87" s="77"/>
      <c r="C87" s="173"/>
      <c r="D87" s="174"/>
      <c r="E87" s="174"/>
      <c r="F87" s="24" t="e">
        <f>VLOOKUP(D87,saltab!$A$5:$W$40,23,FALSE)</f>
        <v>#N/A</v>
      </c>
      <c r="G87" s="175"/>
      <c r="H87" s="91">
        <f t="shared" si="12"/>
        <v>0</v>
      </c>
      <c r="I87" s="91">
        <f t="shared" si="13"/>
        <v>0</v>
      </c>
      <c r="J87" s="91">
        <f t="shared" si="14"/>
        <v>0</v>
      </c>
      <c r="K87" s="91">
        <f t="shared" si="15"/>
        <v>0</v>
      </c>
      <c r="L87" s="91">
        <f t="shared" si="16"/>
        <v>0</v>
      </c>
      <c r="M87" s="91">
        <f t="shared" si="17"/>
        <v>0</v>
      </c>
      <c r="N87" s="91">
        <f t="shared" si="18"/>
        <v>0</v>
      </c>
      <c r="O87" s="177"/>
      <c r="P87" s="91">
        <f t="shared" si="19"/>
        <v>0</v>
      </c>
      <c r="Q87" s="91">
        <f>N87*(1+saltab!$C$1)+P87</f>
        <v>0</v>
      </c>
      <c r="R87" s="78"/>
      <c r="T87" s="77"/>
      <c r="U87" s="179">
        <v>1</v>
      </c>
      <c r="V87" s="179">
        <v>1</v>
      </c>
      <c r="W87" s="179">
        <v>1</v>
      </c>
      <c r="X87" s="179">
        <v>1</v>
      </c>
      <c r="Y87" s="179">
        <v>1</v>
      </c>
      <c r="Z87" s="179">
        <v>1</v>
      </c>
      <c r="AA87" s="179">
        <v>1</v>
      </c>
      <c r="AB87" s="179">
        <v>1</v>
      </c>
      <c r="AC87" s="179">
        <v>1</v>
      </c>
      <c r="AD87" s="179">
        <v>1</v>
      </c>
      <c r="AE87" s="179">
        <v>1</v>
      </c>
      <c r="AF87" s="179">
        <v>1</v>
      </c>
      <c r="AG87" s="78"/>
      <c r="AI87" s="164">
        <f t="shared" si="20"/>
        <v>0</v>
      </c>
      <c r="AJ87" s="164">
        <f t="shared" si="21"/>
        <v>0</v>
      </c>
    </row>
    <row r="88" spans="2:36" x14ac:dyDescent="0.2">
      <c r="B88" s="77"/>
      <c r="C88" s="173"/>
      <c r="D88" s="174"/>
      <c r="E88" s="174"/>
      <c r="F88" s="24" t="e">
        <f>VLOOKUP(D88,saltab!$A$5:$W$40,23,FALSE)</f>
        <v>#N/A</v>
      </c>
      <c r="G88" s="175"/>
      <c r="H88" s="91">
        <f t="shared" si="12"/>
        <v>0</v>
      </c>
      <c r="I88" s="91">
        <f t="shared" si="13"/>
        <v>0</v>
      </c>
      <c r="J88" s="91">
        <f t="shared" si="14"/>
        <v>0</v>
      </c>
      <c r="K88" s="91">
        <f t="shared" si="15"/>
        <v>0</v>
      </c>
      <c r="L88" s="91">
        <f t="shared" si="16"/>
        <v>0</v>
      </c>
      <c r="M88" s="91">
        <f t="shared" si="17"/>
        <v>0</v>
      </c>
      <c r="N88" s="91">
        <f t="shared" si="18"/>
        <v>0</v>
      </c>
      <c r="O88" s="177"/>
      <c r="P88" s="91">
        <f t="shared" si="19"/>
        <v>0</v>
      </c>
      <c r="Q88" s="91">
        <f>N88*(1+saltab!$C$1)+P88</f>
        <v>0</v>
      </c>
      <c r="R88" s="78"/>
      <c r="T88" s="77"/>
      <c r="U88" s="179">
        <v>1</v>
      </c>
      <c r="V88" s="179">
        <v>1</v>
      </c>
      <c r="W88" s="179">
        <v>1</v>
      </c>
      <c r="X88" s="179">
        <v>1</v>
      </c>
      <c r="Y88" s="179">
        <v>1</v>
      </c>
      <c r="Z88" s="179">
        <v>1</v>
      </c>
      <c r="AA88" s="179">
        <v>1</v>
      </c>
      <c r="AB88" s="179">
        <v>1</v>
      </c>
      <c r="AC88" s="179">
        <v>1</v>
      </c>
      <c r="AD88" s="179">
        <v>1</v>
      </c>
      <c r="AE88" s="179">
        <v>1</v>
      </c>
      <c r="AF88" s="179">
        <v>1</v>
      </c>
      <c r="AG88" s="78"/>
      <c r="AI88" s="164">
        <f t="shared" si="20"/>
        <v>0</v>
      </c>
      <c r="AJ88" s="164">
        <f t="shared" si="21"/>
        <v>0</v>
      </c>
    </row>
    <row r="89" spans="2:36" x14ac:dyDescent="0.2">
      <c r="B89" s="77"/>
      <c r="C89" s="173"/>
      <c r="D89" s="174"/>
      <c r="E89" s="174"/>
      <c r="F89" s="24" t="e">
        <f>VLOOKUP(D89,saltab!$A$5:$W$40,23,FALSE)</f>
        <v>#N/A</v>
      </c>
      <c r="G89" s="175"/>
      <c r="H89" s="91">
        <f t="shared" si="12"/>
        <v>0</v>
      </c>
      <c r="I89" s="91">
        <f t="shared" si="13"/>
        <v>0</v>
      </c>
      <c r="J89" s="91">
        <f t="shared" si="14"/>
        <v>0</v>
      </c>
      <c r="K89" s="91">
        <f t="shared" si="15"/>
        <v>0</v>
      </c>
      <c r="L89" s="91">
        <f t="shared" si="16"/>
        <v>0</v>
      </c>
      <c r="M89" s="91">
        <f t="shared" si="17"/>
        <v>0</v>
      </c>
      <c r="N89" s="91">
        <f t="shared" si="18"/>
        <v>0</v>
      </c>
      <c r="O89" s="177"/>
      <c r="P89" s="91">
        <f t="shared" si="19"/>
        <v>0</v>
      </c>
      <c r="Q89" s="91">
        <f>N89*(1+saltab!$C$1)+P89</f>
        <v>0</v>
      </c>
      <c r="R89" s="78"/>
      <c r="T89" s="77"/>
      <c r="U89" s="179">
        <v>1</v>
      </c>
      <c r="V89" s="179">
        <v>1</v>
      </c>
      <c r="W89" s="179">
        <v>1</v>
      </c>
      <c r="X89" s="179">
        <v>1</v>
      </c>
      <c r="Y89" s="179">
        <v>1</v>
      </c>
      <c r="Z89" s="179">
        <v>1</v>
      </c>
      <c r="AA89" s="179">
        <v>1</v>
      </c>
      <c r="AB89" s="179">
        <v>1</v>
      </c>
      <c r="AC89" s="179">
        <v>1</v>
      </c>
      <c r="AD89" s="179">
        <v>1</v>
      </c>
      <c r="AE89" s="179">
        <v>1</v>
      </c>
      <c r="AF89" s="179">
        <v>1</v>
      </c>
      <c r="AG89" s="78"/>
      <c r="AI89" s="164">
        <f t="shared" si="20"/>
        <v>0</v>
      </c>
      <c r="AJ89" s="164">
        <f t="shared" si="21"/>
        <v>0</v>
      </c>
    </row>
    <row r="90" spans="2:36" x14ac:dyDescent="0.2">
      <c r="B90" s="77"/>
      <c r="C90" s="173"/>
      <c r="D90" s="174"/>
      <c r="E90" s="174"/>
      <c r="F90" s="24" t="e">
        <f>VLOOKUP(D90,saltab!$A$5:$W$40,23,FALSE)</f>
        <v>#N/A</v>
      </c>
      <c r="G90" s="175"/>
      <c r="H90" s="91">
        <f t="shared" si="12"/>
        <v>0</v>
      </c>
      <c r="I90" s="91">
        <f t="shared" si="13"/>
        <v>0</v>
      </c>
      <c r="J90" s="91">
        <f t="shared" si="14"/>
        <v>0</v>
      </c>
      <c r="K90" s="91">
        <f t="shared" si="15"/>
        <v>0</v>
      </c>
      <c r="L90" s="91">
        <f t="shared" si="16"/>
        <v>0</v>
      </c>
      <c r="M90" s="91">
        <f t="shared" si="17"/>
        <v>0</v>
      </c>
      <c r="N90" s="91">
        <f t="shared" si="18"/>
        <v>0</v>
      </c>
      <c r="O90" s="177"/>
      <c r="P90" s="91">
        <f t="shared" si="19"/>
        <v>0</v>
      </c>
      <c r="Q90" s="91">
        <f>N90*(1+saltab!$C$1)+P90</f>
        <v>0</v>
      </c>
      <c r="R90" s="78"/>
      <c r="T90" s="77"/>
      <c r="U90" s="179">
        <v>1</v>
      </c>
      <c r="V90" s="179">
        <v>1</v>
      </c>
      <c r="W90" s="179">
        <v>1</v>
      </c>
      <c r="X90" s="179">
        <v>1</v>
      </c>
      <c r="Y90" s="179">
        <v>1</v>
      </c>
      <c r="Z90" s="179">
        <v>1</v>
      </c>
      <c r="AA90" s="179">
        <v>1</v>
      </c>
      <c r="AB90" s="179">
        <v>1</v>
      </c>
      <c r="AC90" s="179">
        <v>1</v>
      </c>
      <c r="AD90" s="179">
        <v>1</v>
      </c>
      <c r="AE90" s="179">
        <v>1</v>
      </c>
      <c r="AF90" s="179">
        <v>1</v>
      </c>
      <c r="AG90" s="78"/>
      <c r="AI90" s="164">
        <f t="shared" si="20"/>
        <v>0</v>
      </c>
      <c r="AJ90" s="164">
        <f t="shared" si="21"/>
        <v>0</v>
      </c>
    </row>
    <row r="91" spans="2:36" x14ac:dyDescent="0.2">
      <c r="B91" s="80"/>
      <c r="C91" s="173"/>
      <c r="D91" s="174"/>
      <c r="E91" s="174"/>
      <c r="F91" s="24" t="e">
        <f>VLOOKUP(D91,saltab!$A$5:$W$40,23,FALSE)</f>
        <v>#N/A</v>
      </c>
      <c r="G91" s="175"/>
      <c r="H91" s="91">
        <f t="shared" si="12"/>
        <v>0</v>
      </c>
      <c r="I91" s="91">
        <f t="shared" si="13"/>
        <v>0</v>
      </c>
      <c r="J91" s="91">
        <f t="shared" si="14"/>
        <v>0</v>
      </c>
      <c r="K91" s="91">
        <f t="shared" si="15"/>
        <v>0</v>
      </c>
      <c r="L91" s="91">
        <f t="shared" si="16"/>
        <v>0</v>
      </c>
      <c r="M91" s="91">
        <f t="shared" si="17"/>
        <v>0</v>
      </c>
      <c r="N91" s="91">
        <f t="shared" si="18"/>
        <v>0</v>
      </c>
      <c r="O91" s="177"/>
      <c r="P91" s="91">
        <f t="shared" si="19"/>
        <v>0</v>
      </c>
      <c r="Q91" s="91">
        <f>N91*(1+saltab!$C$1)+P91</f>
        <v>0</v>
      </c>
      <c r="R91" s="81"/>
      <c r="S91" s="13"/>
      <c r="T91" s="80"/>
      <c r="U91" s="179">
        <v>1</v>
      </c>
      <c r="V91" s="179">
        <v>1</v>
      </c>
      <c r="W91" s="179">
        <v>1</v>
      </c>
      <c r="X91" s="179">
        <v>1</v>
      </c>
      <c r="Y91" s="179">
        <v>1</v>
      </c>
      <c r="Z91" s="179">
        <v>1</v>
      </c>
      <c r="AA91" s="179">
        <v>1</v>
      </c>
      <c r="AB91" s="179">
        <v>1</v>
      </c>
      <c r="AC91" s="179">
        <v>1</v>
      </c>
      <c r="AD91" s="179">
        <v>1</v>
      </c>
      <c r="AE91" s="179">
        <v>1</v>
      </c>
      <c r="AF91" s="179">
        <v>1</v>
      </c>
      <c r="AG91" s="81"/>
      <c r="AI91" s="164">
        <f t="shared" si="20"/>
        <v>0</v>
      </c>
      <c r="AJ91" s="164">
        <f t="shared" si="21"/>
        <v>0</v>
      </c>
    </row>
    <row r="92" spans="2:36" x14ac:dyDescent="0.2">
      <c r="B92" s="80"/>
      <c r="C92" s="173"/>
      <c r="D92" s="174"/>
      <c r="E92" s="174"/>
      <c r="F92" s="24" t="e">
        <f>VLOOKUP(D92,saltab!$A$5:$W$40,23,FALSE)</f>
        <v>#N/A</v>
      </c>
      <c r="G92" s="175"/>
      <c r="H92" s="91">
        <f t="shared" si="12"/>
        <v>0</v>
      </c>
      <c r="I92" s="91">
        <f t="shared" si="13"/>
        <v>0</v>
      </c>
      <c r="J92" s="91">
        <f t="shared" si="14"/>
        <v>0</v>
      </c>
      <c r="K92" s="91">
        <f t="shared" si="15"/>
        <v>0</v>
      </c>
      <c r="L92" s="91">
        <f t="shared" si="16"/>
        <v>0</v>
      </c>
      <c r="M92" s="91">
        <f t="shared" si="17"/>
        <v>0</v>
      </c>
      <c r="N92" s="91">
        <f t="shared" si="18"/>
        <v>0</v>
      </c>
      <c r="O92" s="177"/>
      <c r="P92" s="91">
        <f t="shared" si="19"/>
        <v>0</v>
      </c>
      <c r="Q92" s="91">
        <f>N92*(1+saltab!$C$1)+P92</f>
        <v>0</v>
      </c>
      <c r="R92" s="81"/>
      <c r="S92" s="13"/>
      <c r="T92" s="80"/>
      <c r="U92" s="179">
        <v>1</v>
      </c>
      <c r="V92" s="179">
        <v>1</v>
      </c>
      <c r="W92" s="179">
        <v>1</v>
      </c>
      <c r="X92" s="179">
        <v>1</v>
      </c>
      <c r="Y92" s="179">
        <v>1</v>
      </c>
      <c r="Z92" s="179">
        <v>1</v>
      </c>
      <c r="AA92" s="179">
        <v>1</v>
      </c>
      <c r="AB92" s="179">
        <v>1</v>
      </c>
      <c r="AC92" s="179">
        <v>1</v>
      </c>
      <c r="AD92" s="179">
        <v>1</v>
      </c>
      <c r="AE92" s="179">
        <v>1</v>
      </c>
      <c r="AF92" s="179">
        <v>1</v>
      </c>
      <c r="AG92" s="81"/>
      <c r="AI92" s="164">
        <f t="shared" si="20"/>
        <v>0</v>
      </c>
      <c r="AJ92" s="164">
        <f t="shared" si="21"/>
        <v>0</v>
      </c>
    </row>
    <row r="93" spans="2:36" x14ac:dyDescent="0.2">
      <c r="B93" s="80"/>
      <c r="C93" s="173"/>
      <c r="D93" s="174"/>
      <c r="E93" s="174"/>
      <c r="F93" s="24" t="e">
        <f>VLOOKUP(D93,saltab!$A$5:$W$40,23,FALSE)</f>
        <v>#N/A</v>
      </c>
      <c r="G93" s="175"/>
      <c r="H93" s="91">
        <f t="shared" si="12"/>
        <v>0</v>
      </c>
      <c r="I93" s="91">
        <f t="shared" si="13"/>
        <v>0</v>
      </c>
      <c r="J93" s="91">
        <f t="shared" si="14"/>
        <v>0</v>
      </c>
      <c r="K93" s="91">
        <f t="shared" si="15"/>
        <v>0</v>
      </c>
      <c r="L93" s="91">
        <f t="shared" si="16"/>
        <v>0</v>
      </c>
      <c r="M93" s="91">
        <f t="shared" si="17"/>
        <v>0</v>
      </c>
      <c r="N93" s="91">
        <f t="shared" si="18"/>
        <v>0</v>
      </c>
      <c r="O93" s="177"/>
      <c r="P93" s="91">
        <f t="shared" si="19"/>
        <v>0</v>
      </c>
      <c r="Q93" s="91">
        <f>N93*(1+saltab!$C$1)+P93</f>
        <v>0</v>
      </c>
      <c r="R93" s="81"/>
      <c r="S93" s="13"/>
      <c r="T93" s="80"/>
      <c r="U93" s="179">
        <v>1</v>
      </c>
      <c r="V93" s="179">
        <v>1</v>
      </c>
      <c r="W93" s="179">
        <v>1</v>
      </c>
      <c r="X93" s="179">
        <v>1</v>
      </c>
      <c r="Y93" s="179">
        <v>1</v>
      </c>
      <c r="Z93" s="179">
        <v>1</v>
      </c>
      <c r="AA93" s="179">
        <v>1</v>
      </c>
      <c r="AB93" s="179">
        <v>1</v>
      </c>
      <c r="AC93" s="179">
        <v>1</v>
      </c>
      <c r="AD93" s="179">
        <v>1</v>
      </c>
      <c r="AE93" s="179">
        <v>1</v>
      </c>
      <c r="AF93" s="179">
        <v>1</v>
      </c>
      <c r="AG93" s="81"/>
      <c r="AI93" s="164">
        <f t="shared" si="20"/>
        <v>0</v>
      </c>
      <c r="AJ93" s="164">
        <f t="shared" si="21"/>
        <v>0</v>
      </c>
    </row>
    <row r="94" spans="2:36" x14ac:dyDescent="0.2">
      <c r="B94" s="80"/>
      <c r="C94" s="173"/>
      <c r="D94" s="174"/>
      <c r="E94" s="174"/>
      <c r="F94" s="24" t="e">
        <f>VLOOKUP(D94,saltab!$A$5:$W$40,23,FALSE)</f>
        <v>#N/A</v>
      </c>
      <c r="G94" s="175"/>
      <c r="H94" s="91">
        <f t="shared" si="12"/>
        <v>0</v>
      </c>
      <c r="I94" s="91">
        <f t="shared" si="13"/>
        <v>0</v>
      </c>
      <c r="J94" s="91">
        <f t="shared" si="14"/>
        <v>0</v>
      </c>
      <c r="K94" s="91">
        <f t="shared" si="15"/>
        <v>0</v>
      </c>
      <c r="L94" s="91">
        <f t="shared" si="16"/>
        <v>0</v>
      </c>
      <c r="M94" s="91">
        <f t="shared" si="17"/>
        <v>0</v>
      </c>
      <c r="N94" s="91">
        <f t="shared" si="18"/>
        <v>0</v>
      </c>
      <c r="O94" s="177"/>
      <c r="P94" s="91">
        <f t="shared" si="19"/>
        <v>0</v>
      </c>
      <c r="Q94" s="91">
        <f>N94*(1+saltab!$C$1)+P94</f>
        <v>0</v>
      </c>
      <c r="R94" s="81"/>
      <c r="S94" s="13"/>
      <c r="T94" s="80"/>
      <c r="U94" s="179">
        <v>1</v>
      </c>
      <c r="V94" s="179">
        <v>1</v>
      </c>
      <c r="W94" s="179">
        <v>1</v>
      </c>
      <c r="X94" s="179">
        <v>1</v>
      </c>
      <c r="Y94" s="179">
        <v>1</v>
      </c>
      <c r="Z94" s="179">
        <v>1</v>
      </c>
      <c r="AA94" s="179">
        <v>1</v>
      </c>
      <c r="AB94" s="179">
        <v>1</v>
      </c>
      <c r="AC94" s="179">
        <v>1</v>
      </c>
      <c r="AD94" s="179">
        <v>1</v>
      </c>
      <c r="AE94" s="179">
        <v>1</v>
      </c>
      <c r="AF94" s="179">
        <v>1</v>
      </c>
      <c r="AG94" s="81"/>
      <c r="AI94" s="164">
        <f t="shared" si="20"/>
        <v>0</v>
      </c>
      <c r="AJ94" s="164">
        <f t="shared" si="21"/>
        <v>0</v>
      </c>
    </row>
    <row r="95" spans="2:36" x14ac:dyDescent="0.2">
      <c r="B95" s="80"/>
      <c r="C95" s="173"/>
      <c r="D95" s="174"/>
      <c r="E95" s="174"/>
      <c r="F95" s="24" t="e">
        <f>VLOOKUP(D95,saltab!$A$5:$W$40,23,FALSE)</f>
        <v>#N/A</v>
      </c>
      <c r="G95" s="175"/>
      <c r="H95" s="91">
        <f t="shared" si="12"/>
        <v>0</v>
      </c>
      <c r="I95" s="91">
        <f t="shared" si="13"/>
        <v>0</v>
      </c>
      <c r="J95" s="91">
        <f t="shared" si="14"/>
        <v>0</v>
      </c>
      <c r="K95" s="91">
        <f t="shared" si="15"/>
        <v>0</v>
      </c>
      <c r="L95" s="91">
        <f t="shared" si="16"/>
        <v>0</v>
      </c>
      <c r="M95" s="91">
        <f t="shared" si="17"/>
        <v>0</v>
      </c>
      <c r="N95" s="91">
        <f t="shared" si="18"/>
        <v>0</v>
      </c>
      <c r="O95" s="177"/>
      <c r="P95" s="91">
        <f t="shared" si="19"/>
        <v>0</v>
      </c>
      <c r="Q95" s="91">
        <f>N95*(1+saltab!$C$1)+P95</f>
        <v>0</v>
      </c>
      <c r="R95" s="81"/>
      <c r="S95" s="13"/>
      <c r="T95" s="80"/>
      <c r="U95" s="179">
        <v>1</v>
      </c>
      <c r="V95" s="179">
        <v>1</v>
      </c>
      <c r="W95" s="179">
        <v>1</v>
      </c>
      <c r="X95" s="179">
        <v>1</v>
      </c>
      <c r="Y95" s="179">
        <v>1</v>
      </c>
      <c r="Z95" s="179">
        <v>1</v>
      </c>
      <c r="AA95" s="179">
        <v>1</v>
      </c>
      <c r="AB95" s="179">
        <v>1</v>
      </c>
      <c r="AC95" s="179">
        <v>1</v>
      </c>
      <c r="AD95" s="179">
        <v>1</v>
      </c>
      <c r="AE95" s="179">
        <v>1</v>
      </c>
      <c r="AF95" s="179">
        <v>1</v>
      </c>
      <c r="AG95" s="81"/>
      <c r="AI95" s="164">
        <f t="shared" si="20"/>
        <v>0</v>
      </c>
      <c r="AJ95" s="164">
        <f t="shared" si="21"/>
        <v>0</v>
      </c>
    </row>
    <row r="96" spans="2:36" x14ac:dyDescent="0.2">
      <c r="B96" s="80"/>
      <c r="C96" s="173"/>
      <c r="D96" s="174"/>
      <c r="E96" s="174"/>
      <c r="F96" s="24" t="e">
        <f>VLOOKUP(D96,saltab!$A$5:$W$40,23,FALSE)</f>
        <v>#N/A</v>
      </c>
      <c r="G96" s="175"/>
      <c r="H96" s="91">
        <f t="shared" si="12"/>
        <v>0</v>
      </c>
      <c r="I96" s="91">
        <f t="shared" si="13"/>
        <v>0</v>
      </c>
      <c r="J96" s="91">
        <f t="shared" si="14"/>
        <v>0</v>
      </c>
      <c r="K96" s="91">
        <f t="shared" si="15"/>
        <v>0</v>
      </c>
      <c r="L96" s="91">
        <f t="shared" si="16"/>
        <v>0</v>
      </c>
      <c r="M96" s="91">
        <f t="shared" si="17"/>
        <v>0</v>
      </c>
      <c r="N96" s="91">
        <f t="shared" si="18"/>
        <v>0</v>
      </c>
      <c r="O96" s="177"/>
      <c r="P96" s="91">
        <f t="shared" si="19"/>
        <v>0</v>
      </c>
      <c r="Q96" s="91">
        <f>N96*(1+saltab!$C$1)+P96</f>
        <v>0</v>
      </c>
      <c r="R96" s="81"/>
      <c r="S96" s="13"/>
      <c r="T96" s="80"/>
      <c r="U96" s="179">
        <v>1</v>
      </c>
      <c r="V96" s="179">
        <v>1</v>
      </c>
      <c r="W96" s="179">
        <v>1</v>
      </c>
      <c r="X96" s="179">
        <v>1</v>
      </c>
      <c r="Y96" s="179">
        <v>1</v>
      </c>
      <c r="Z96" s="179">
        <v>1</v>
      </c>
      <c r="AA96" s="179">
        <v>1</v>
      </c>
      <c r="AB96" s="179">
        <v>1</v>
      </c>
      <c r="AC96" s="179">
        <v>1</v>
      </c>
      <c r="AD96" s="179">
        <v>1</v>
      </c>
      <c r="AE96" s="179">
        <v>1</v>
      </c>
      <c r="AF96" s="179">
        <v>1</v>
      </c>
      <c r="AG96" s="81"/>
      <c r="AI96" s="164">
        <f t="shared" si="20"/>
        <v>0</v>
      </c>
      <c r="AJ96" s="164">
        <f t="shared" si="21"/>
        <v>0</v>
      </c>
    </row>
    <row r="97" spans="2:36" x14ac:dyDescent="0.2">
      <c r="B97" s="77"/>
      <c r="C97" s="173"/>
      <c r="D97" s="174"/>
      <c r="E97" s="174"/>
      <c r="F97" s="24" t="e">
        <f>VLOOKUP(D97,saltab!$A$5:$W$40,23,FALSE)</f>
        <v>#N/A</v>
      </c>
      <c r="G97" s="175"/>
      <c r="H97" s="91">
        <f t="shared" si="12"/>
        <v>0</v>
      </c>
      <c r="I97" s="91">
        <f t="shared" si="13"/>
        <v>0</v>
      </c>
      <c r="J97" s="91">
        <f t="shared" si="14"/>
        <v>0</v>
      </c>
      <c r="K97" s="91">
        <f t="shared" si="15"/>
        <v>0</v>
      </c>
      <c r="L97" s="91">
        <f t="shared" si="16"/>
        <v>0</v>
      </c>
      <c r="M97" s="91">
        <f t="shared" si="17"/>
        <v>0</v>
      </c>
      <c r="N97" s="91">
        <f t="shared" si="18"/>
        <v>0</v>
      </c>
      <c r="O97" s="177"/>
      <c r="P97" s="91">
        <f t="shared" si="19"/>
        <v>0</v>
      </c>
      <c r="Q97" s="91">
        <f>N97*(1+saltab!$C$1)+P97</f>
        <v>0</v>
      </c>
      <c r="R97" s="78"/>
      <c r="T97" s="77"/>
      <c r="U97" s="179">
        <v>1</v>
      </c>
      <c r="V97" s="179">
        <v>1</v>
      </c>
      <c r="W97" s="179">
        <v>1</v>
      </c>
      <c r="X97" s="179">
        <v>1</v>
      </c>
      <c r="Y97" s="179">
        <v>1</v>
      </c>
      <c r="Z97" s="179">
        <v>1</v>
      </c>
      <c r="AA97" s="179">
        <v>1</v>
      </c>
      <c r="AB97" s="179">
        <v>1</v>
      </c>
      <c r="AC97" s="179">
        <v>1</v>
      </c>
      <c r="AD97" s="179">
        <v>1</v>
      </c>
      <c r="AE97" s="179">
        <v>1</v>
      </c>
      <c r="AF97" s="179">
        <v>1</v>
      </c>
      <c r="AG97" s="78"/>
      <c r="AI97" s="164">
        <f t="shared" si="20"/>
        <v>0</v>
      </c>
      <c r="AJ97" s="164">
        <f t="shared" si="21"/>
        <v>0</v>
      </c>
    </row>
    <row r="98" spans="2:36" x14ac:dyDescent="0.2">
      <c r="B98" s="77"/>
      <c r="C98" s="173"/>
      <c r="D98" s="174"/>
      <c r="E98" s="174"/>
      <c r="F98" s="24" t="e">
        <f>VLOOKUP(D98,saltab!$A$5:$W$40,23,FALSE)</f>
        <v>#N/A</v>
      </c>
      <c r="G98" s="175"/>
      <c r="H98" s="91">
        <f t="shared" si="12"/>
        <v>0</v>
      </c>
      <c r="I98" s="91">
        <f t="shared" si="13"/>
        <v>0</v>
      </c>
      <c r="J98" s="91">
        <f t="shared" si="14"/>
        <v>0</v>
      </c>
      <c r="K98" s="91">
        <f t="shared" si="15"/>
        <v>0</v>
      </c>
      <c r="L98" s="91">
        <f t="shared" si="16"/>
        <v>0</v>
      </c>
      <c r="M98" s="91">
        <f t="shared" si="17"/>
        <v>0</v>
      </c>
      <c r="N98" s="91">
        <f t="shared" si="18"/>
        <v>0</v>
      </c>
      <c r="O98" s="177"/>
      <c r="P98" s="91">
        <f t="shared" si="19"/>
        <v>0</v>
      </c>
      <c r="Q98" s="91">
        <f>N98*(1+saltab!$C$1)+P98</f>
        <v>0</v>
      </c>
      <c r="R98" s="78"/>
      <c r="T98" s="77"/>
      <c r="U98" s="179">
        <v>1</v>
      </c>
      <c r="V98" s="179">
        <v>1</v>
      </c>
      <c r="W98" s="179">
        <v>1</v>
      </c>
      <c r="X98" s="179">
        <v>1</v>
      </c>
      <c r="Y98" s="179">
        <v>1</v>
      </c>
      <c r="Z98" s="179">
        <v>1</v>
      </c>
      <c r="AA98" s="179">
        <v>1</v>
      </c>
      <c r="AB98" s="179">
        <v>1</v>
      </c>
      <c r="AC98" s="179">
        <v>1</v>
      </c>
      <c r="AD98" s="179">
        <v>1</v>
      </c>
      <c r="AE98" s="179">
        <v>1</v>
      </c>
      <c r="AF98" s="179">
        <v>1</v>
      </c>
      <c r="AG98" s="78"/>
      <c r="AI98" s="164">
        <f t="shared" si="20"/>
        <v>0</v>
      </c>
      <c r="AJ98" s="164">
        <f t="shared" si="21"/>
        <v>0</v>
      </c>
    </row>
    <row r="99" spans="2:36" x14ac:dyDescent="0.2">
      <c r="B99" s="77"/>
      <c r="C99" s="173"/>
      <c r="D99" s="174"/>
      <c r="E99" s="174"/>
      <c r="F99" s="24" t="e">
        <f>VLOOKUP(D99,saltab!$A$5:$W$40,23,FALSE)</f>
        <v>#N/A</v>
      </c>
      <c r="G99" s="175"/>
      <c r="H99" s="91">
        <f t="shared" si="12"/>
        <v>0</v>
      </c>
      <c r="I99" s="91">
        <f t="shared" si="13"/>
        <v>0</v>
      </c>
      <c r="J99" s="91">
        <f t="shared" si="14"/>
        <v>0</v>
      </c>
      <c r="K99" s="91">
        <f t="shared" si="15"/>
        <v>0</v>
      </c>
      <c r="L99" s="91">
        <f t="shared" si="16"/>
        <v>0</v>
      </c>
      <c r="M99" s="91">
        <f t="shared" si="17"/>
        <v>0</v>
      </c>
      <c r="N99" s="91">
        <f t="shared" si="18"/>
        <v>0</v>
      </c>
      <c r="O99" s="177"/>
      <c r="P99" s="91">
        <f t="shared" si="19"/>
        <v>0</v>
      </c>
      <c r="Q99" s="91">
        <f>N99*(1+saltab!$C$1)+P99</f>
        <v>0</v>
      </c>
      <c r="R99" s="78"/>
      <c r="T99" s="77"/>
      <c r="U99" s="179">
        <v>1</v>
      </c>
      <c r="V99" s="179">
        <v>1</v>
      </c>
      <c r="W99" s="179">
        <v>1</v>
      </c>
      <c r="X99" s="179">
        <v>1</v>
      </c>
      <c r="Y99" s="179">
        <v>1</v>
      </c>
      <c r="Z99" s="179">
        <v>1</v>
      </c>
      <c r="AA99" s="179">
        <v>1</v>
      </c>
      <c r="AB99" s="179">
        <v>1</v>
      </c>
      <c r="AC99" s="179">
        <v>1</v>
      </c>
      <c r="AD99" s="179">
        <v>1</v>
      </c>
      <c r="AE99" s="179">
        <v>1</v>
      </c>
      <c r="AF99" s="179">
        <v>1</v>
      </c>
      <c r="AG99" s="78"/>
      <c r="AI99" s="164">
        <f t="shared" si="20"/>
        <v>0</v>
      </c>
      <c r="AJ99" s="164">
        <f t="shared" si="21"/>
        <v>0</v>
      </c>
    </row>
    <row r="100" spans="2:36" x14ac:dyDescent="0.2">
      <c r="B100" s="77"/>
      <c r="C100" s="173"/>
      <c r="D100" s="174"/>
      <c r="E100" s="174"/>
      <c r="F100" s="24" t="e">
        <f>VLOOKUP(D100,saltab!$A$5:$W$40,23,FALSE)</f>
        <v>#N/A</v>
      </c>
      <c r="G100" s="176"/>
      <c r="H100" s="91">
        <f t="shared" si="12"/>
        <v>0</v>
      </c>
      <c r="I100" s="91">
        <f t="shared" si="13"/>
        <v>0</v>
      </c>
      <c r="J100" s="91">
        <f t="shared" si="14"/>
        <v>0</v>
      </c>
      <c r="K100" s="91">
        <f t="shared" si="15"/>
        <v>0</v>
      </c>
      <c r="L100" s="91">
        <f t="shared" si="16"/>
        <v>0</v>
      </c>
      <c r="M100" s="91">
        <f t="shared" si="17"/>
        <v>0</v>
      </c>
      <c r="N100" s="91">
        <f t="shared" si="18"/>
        <v>0</v>
      </c>
      <c r="O100" s="178"/>
      <c r="P100" s="91">
        <f t="shared" si="19"/>
        <v>0</v>
      </c>
      <c r="Q100" s="91">
        <f>N100*(1+saltab!$C$1)+P100</f>
        <v>0</v>
      </c>
      <c r="R100" s="78"/>
      <c r="T100" s="77"/>
      <c r="U100" s="179">
        <v>1</v>
      </c>
      <c r="V100" s="179">
        <v>1</v>
      </c>
      <c r="W100" s="179">
        <v>1</v>
      </c>
      <c r="X100" s="179">
        <v>1</v>
      </c>
      <c r="Y100" s="179">
        <v>1</v>
      </c>
      <c r="Z100" s="179">
        <v>1</v>
      </c>
      <c r="AA100" s="179">
        <v>1</v>
      </c>
      <c r="AB100" s="179">
        <v>1</v>
      </c>
      <c r="AC100" s="179">
        <v>1</v>
      </c>
      <c r="AD100" s="179">
        <v>1</v>
      </c>
      <c r="AE100" s="179">
        <v>1</v>
      </c>
      <c r="AF100" s="179">
        <v>1</v>
      </c>
      <c r="AG100" s="78"/>
      <c r="AI100" s="164">
        <f t="shared" si="20"/>
        <v>0</v>
      </c>
      <c r="AJ100" s="164">
        <f t="shared" si="21"/>
        <v>0</v>
      </c>
    </row>
    <row r="101" spans="2:36" x14ac:dyDescent="0.2">
      <c r="B101" s="77"/>
      <c r="C101" s="92" t="s">
        <v>128</v>
      </c>
      <c r="D101" s="24"/>
      <c r="E101" s="155"/>
      <c r="F101" s="155"/>
      <c r="G101" s="93">
        <f>SUM(G60:G100)</f>
        <v>0</v>
      </c>
      <c r="H101" s="156"/>
      <c r="I101" s="156"/>
      <c r="J101" s="156"/>
      <c r="K101" s="156"/>
      <c r="L101" s="156"/>
      <c r="M101" s="156"/>
      <c r="N101" s="94">
        <f>SUM(N60:N100)</f>
        <v>0</v>
      </c>
      <c r="O101" s="95"/>
      <c r="P101" s="94">
        <f t="shared" ref="P101:Q101" si="22">SUM(P60:P100)</f>
        <v>0</v>
      </c>
      <c r="Q101" s="94">
        <f t="shared" si="22"/>
        <v>0</v>
      </c>
      <c r="R101" s="78"/>
      <c r="T101" s="77"/>
      <c r="AG101" s="78"/>
      <c r="AI101" s="164">
        <f>SUM(AI60:AI100)</f>
        <v>0</v>
      </c>
      <c r="AJ101" s="164">
        <f>SUM(AJ60:AJ100)</f>
        <v>0</v>
      </c>
    </row>
    <row r="102" spans="2:36" x14ac:dyDescent="0.2">
      <c r="B102" s="82"/>
      <c r="C102" s="83"/>
      <c r="D102" s="84"/>
      <c r="E102" s="84"/>
      <c r="F102" s="84"/>
      <c r="G102" s="84"/>
      <c r="H102" s="87"/>
      <c r="I102" s="87"/>
      <c r="J102" s="87"/>
      <c r="K102" s="87"/>
      <c r="L102" s="87"/>
      <c r="M102" s="87"/>
      <c r="N102" s="83"/>
      <c r="O102" s="83"/>
      <c r="P102" s="83"/>
      <c r="Q102" s="83"/>
      <c r="R102" s="85"/>
      <c r="T102" s="82"/>
      <c r="U102" s="83"/>
      <c r="V102" s="83"/>
      <c r="W102" s="83"/>
      <c r="X102" s="83"/>
      <c r="Y102" s="83"/>
      <c r="Z102" s="83"/>
      <c r="AA102" s="83"/>
      <c r="AB102" s="83"/>
      <c r="AC102" s="83"/>
      <c r="AD102" s="83"/>
      <c r="AE102" s="83"/>
      <c r="AF102" s="83"/>
      <c r="AG102" s="85"/>
    </row>
    <row r="105" spans="2:36" x14ac:dyDescent="0.2">
      <c r="B105" s="73"/>
      <c r="C105" s="74"/>
      <c r="D105" s="75"/>
      <c r="E105" s="153"/>
      <c r="F105" s="153"/>
      <c r="G105" s="75"/>
      <c r="H105" s="86"/>
      <c r="I105" s="86"/>
      <c r="J105" s="86"/>
      <c r="K105" s="86"/>
      <c r="L105" s="86"/>
      <c r="M105" s="86"/>
      <c r="N105" s="74"/>
      <c r="O105" s="74"/>
      <c r="P105" s="74"/>
      <c r="Q105" s="74"/>
      <c r="R105" s="76"/>
      <c r="T105" s="73"/>
      <c r="U105" s="74"/>
      <c r="V105" s="74"/>
      <c r="W105" s="74"/>
      <c r="X105" s="74"/>
      <c r="Y105" s="74"/>
      <c r="Z105" s="74"/>
      <c r="AA105" s="74"/>
      <c r="AB105" s="74"/>
      <c r="AC105" s="74"/>
      <c r="AD105" s="74"/>
      <c r="AE105" s="74"/>
      <c r="AF105" s="74"/>
      <c r="AG105" s="76"/>
    </row>
    <row r="106" spans="2:36" ht="12.75" customHeight="1" x14ac:dyDescent="0.2">
      <c r="B106" s="77"/>
      <c r="C106" s="96" t="s">
        <v>1</v>
      </c>
      <c r="D106" s="96">
        <f>'geg en rijksbijdr.'!G$8</f>
        <v>2025</v>
      </c>
      <c r="E106" s="162" t="s">
        <v>319</v>
      </c>
      <c r="F106" s="154"/>
      <c r="G106" s="89"/>
      <c r="H106" s="90"/>
      <c r="I106" s="90"/>
      <c r="J106" s="90"/>
      <c r="K106" s="90"/>
      <c r="L106" s="90"/>
      <c r="M106" s="90"/>
      <c r="N106" s="165"/>
      <c r="P106" s="166" t="s">
        <v>322</v>
      </c>
      <c r="Q106" s="167">
        <f>AI151</f>
        <v>0</v>
      </c>
      <c r="R106" s="78"/>
      <c r="T106" s="77"/>
      <c r="U106" s="267">
        <f>D106</f>
        <v>2025</v>
      </c>
      <c r="V106" s="267"/>
      <c r="W106" s="3" t="s">
        <v>318</v>
      </c>
      <c r="X106" s="3"/>
      <c r="Y106" s="3"/>
      <c r="AG106" s="78"/>
    </row>
    <row r="107" spans="2:36" x14ac:dyDescent="0.2">
      <c r="B107" s="77"/>
      <c r="C107" s="96"/>
      <c r="D107" s="96"/>
      <c r="E107" s="162" t="s">
        <v>327</v>
      </c>
      <c r="F107" s="154"/>
      <c r="G107" s="89"/>
      <c r="H107" s="90"/>
      <c r="I107" s="90"/>
      <c r="J107" s="90"/>
      <c r="K107" s="90"/>
      <c r="L107" s="90"/>
      <c r="M107" s="90"/>
      <c r="N107" s="165"/>
      <c r="P107" s="166" t="s">
        <v>321</v>
      </c>
      <c r="Q107" s="167">
        <f>AJ151</f>
        <v>0</v>
      </c>
      <c r="R107" s="78"/>
      <c r="T107" s="77"/>
      <c r="U107" s="5"/>
      <c r="V107" s="5"/>
      <c r="W107" s="3"/>
      <c r="X107" s="3"/>
      <c r="Y107" s="3"/>
      <c r="AG107" s="78"/>
    </row>
    <row r="108" spans="2:36" x14ac:dyDescent="0.2">
      <c r="B108" s="77"/>
      <c r="E108" s="79"/>
      <c r="F108" s="79"/>
      <c r="R108" s="78"/>
      <c r="T108" s="77"/>
      <c r="AG108" s="78"/>
    </row>
    <row r="109" spans="2:36" ht="25.5" x14ac:dyDescent="0.2">
      <c r="B109" s="77"/>
      <c r="C109" s="168" t="s">
        <v>118</v>
      </c>
      <c r="D109" s="169" t="s">
        <v>119</v>
      </c>
      <c r="E109" s="170" t="s">
        <v>120</v>
      </c>
      <c r="F109" s="171" t="s">
        <v>296</v>
      </c>
      <c r="G109" s="169" t="s">
        <v>121</v>
      </c>
      <c r="H109" s="172" t="s">
        <v>325</v>
      </c>
      <c r="I109" s="172" t="s">
        <v>325</v>
      </c>
      <c r="J109" s="172" t="s">
        <v>326</v>
      </c>
      <c r="K109" s="172" t="s">
        <v>326</v>
      </c>
      <c r="L109" s="172" t="s">
        <v>326</v>
      </c>
      <c r="M109" s="172" t="s">
        <v>326</v>
      </c>
      <c r="N109" s="169" t="s">
        <v>127</v>
      </c>
      <c r="O109" s="172" t="s">
        <v>297</v>
      </c>
      <c r="P109" s="172" t="s">
        <v>129</v>
      </c>
      <c r="Q109" s="172" t="s">
        <v>295</v>
      </c>
      <c r="R109" s="78"/>
      <c r="T109" s="77"/>
      <c r="U109" s="168" t="s">
        <v>306</v>
      </c>
      <c r="V109" s="168" t="s">
        <v>307</v>
      </c>
      <c r="W109" s="168" t="s">
        <v>308</v>
      </c>
      <c r="X109" s="168" t="s">
        <v>309</v>
      </c>
      <c r="Y109" s="168" t="s">
        <v>310</v>
      </c>
      <c r="Z109" s="168" t="s">
        <v>311</v>
      </c>
      <c r="AA109" s="168" t="s">
        <v>312</v>
      </c>
      <c r="AB109" s="168" t="s">
        <v>313</v>
      </c>
      <c r="AC109" s="168" t="s">
        <v>314</v>
      </c>
      <c r="AD109" s="168" t="s">
        <v>315</v>
      </c>
      <c r="AE109" s="168" t="s">
        <v>316</v>
      </c>
      <c r="AF109" s="168" t="s">
        <v>317</v>
      </c>
      <c r="AG109" s="78"/>
      <c r="AI109" s="163" t="s">
        <v>323</v>
      </c>
      <c r="AJ109" s="163" t="s">
        <v>324</v>
      </c>
    </row>
    <row r="110" spans="2:36" x14ac:dyDescent="0.2">
      <c r="B110" s="77"/>
      <c r="C110" s="173">
        <v>122345</v>
      </c>
      <c r="D110" s="174"/>
      <c r="E110" s="174"/>
      <c r="F110" s="24" t="e">
        <f>VLOOKUP(D110,saltab!$A$5:$W$40,23,FALSE)</f>
        <v>#N/A</v>
      </c>
      <c r="G110" s="175"/>
      <c r="H110" s="91">
        <f t="shared" ref="H110:H150" si="23">IF(D110="",0,VLOOKUP(D110,salaris2022,E110+5,FALSE))*7*G110</f>
        <v>0</v>
      </c>
      <c r="I110" s="91">
        <f t="shared" ref="I110:I150" si="24">H110*((SUM(U110:AA110)/7))</f>
        <v>0</v>
      </c>
      <c r="J110" s="91">
        <f t="shared" ref="J110:J150" si="25">IF(D110="",0,VLOOKUP(D110,salaris2022,E110+6,FALSE))*5*G110</f>
        <v>0</v>
      </c>
      <c r="K110" s="91">
        <f t="shared" ref="K110:K150" si="26">IF(J110=0,H110/7*5,0)</f>
        <v>0</v>
      </c>
      <c r="L110" s="91">
        <f t="shared" ref="L110:L150" si="27">J110+K110</f>
        <v>0</v>
      </c>
      <c r="M110" s="91">
        <f t="shared" ref="M110:M150" si="28">L110*((SUM(AB110:AF110)/5))</f>
        <v>0</v>
      </c>
      <c r="N110" s="91">
        <f t="shared" ref="N110:N150" si="29">M110+I110</f>
        <v>0</v>
      </c>
      <c r="O110" s="177"/>
      <c r="P110" s="91">
        <f>IF(D110&gt;8,-(N110/1659)*0.5*O110,-(N110/1659)*0.4)</f>
        <v>0</v>
      </c>
      <c r="Q110" s="91">
        <f>N110*(1+saltab!$C$1)+P110</f>
        <v>0</v>
      </c>
      <c r="R110" s="78"/>
      <c r="T110" s="77"/>
      <c r="U110" s="179">
        <v>1</v>
      </c>
      <c r="V110" s="179">
        <v>1</v>
      </c>
      <c r="W110" s="179">
        <v>1</v>
      </c>
      <c r="X110" s="179">
        <v>1</v>
      </c>
      <c r="Y110" s="179">
        <v>1</v>
      </c>
      <c r="Z110" s="179">
        <v>1</v>
      </c>
      <c r="AA110" s="179">
        <v>1</v>
      </c>
      <c r="AB110" s="179">
        <v>1</v>
      </c>
      <c r="AC110" s="179">
        <v>1</v>
      </c>
      <c r="AD110" s="179">
        <v>1</v>
      </c>
      <c r="AE110" s="179">
        <v>1</v>
      </c>
      <c r="AF110" s="179">
        <v>1</v>
      </c>
      <c r="AG110" s="78"/>
      <c r="AI110" s="164">
        <f>G110*(SUM(U110:AA110)/7)</f>
        <v>0</v>
      </c>
      <c r="AJ110" s="164">
        <f>G110*(SUM(AB110:AF110)/5)</f>
        <v>0</v>
      </c>
    </row>
    <row r="111" spans="2:36" x14ac:dyDescent="0.2">
      <c r="B111" s="77"/>
      <c r="C111" s="173"/>
      <c r="D111" s="174"/>
      <c r="E111" s="174"/>
      <c r="F111" s="24" t="e">
        <f>VLOOKUP(D111,saltab!$A$5:$W$40,23,FALSE)</f>
        <v>#N/A</v>
      </c>
      <c r="G111" s="175"/>
      <c r="H111" s="91">
        <f t="shared" si="23"/>
        <v>0</v>
      </c>
      <c r="I111" s="91">
        <f t="shared" si="24"/>
        <v>0</v>
      </c>
      <c r="J111" s="91">
        <f t="shared" si="25"/>
        <v>0</v>
      </c>
      <c r="K111" s="91">
        <f t="shared" si="26"/>
        <v>0</v>
      </c>
      <c r="L111" s="91">
        <f t="shared" si="27"/>
        <v>0</v>
      </c>
      <c r="M111" s="91">
        <f t="shared" si="28"/>
        <v>0</v>
      </c>
      <c r="N111" s="91">
        <f t="shared" si="29"/>
        <v>0</v>
      </c>
      <c r="O111" s="177"/>
      <c r="P111" s="91">
        <f t="shared" ref="P111:P150" si="30">IF(D111&gt;8,-(N111/1659)*0.5*O111,-(N111/1659)*0.4)</f>
        <v>0</v>
      </c>
      <c r="Q111" s="91">
        <f>N111*(1+saltab!$C$1)+P111</f>
        <v>0</v>
      </c>
      <c r="R111" s="78"/>
      <c r="T111" s="77"/>
      <c r="U111" s="179">
        <v>1</v>
      </c>
      <c r="V111" s="179">
        <v>1</v>
      </c>
      <c r="W111" s="179">
        <v>1</v>
      </c>
      <c r="X111" s="179">
        <v>1</v>
      </c>
      <c r="Y111" s="179">
        <v>1</v>
      </c>
      <c r="Z111" s="179">
        <v>1</v>
      </c>
      <c r="AA111" s="179">
        <v>1</v>
      </c>
      <c r="AB111" s="179">
        <v>1</v>
      </c>
      <c r="AC111" s="179">
        <v>1</v>
      </c>
      <c r="AD111" s="179">
        <v>1</v>
      </c>
      <c r="AE111" s="179">
        <v>1</v>
      </c>
      <c r="AF111" s="179">
        <v>1</v>
      </c>
      <c r="AG111" s="78"/>
      <c r="AI111" s="164">
        <f t="shared" ref="AI111:AI150" si="31">G111*(SUM(U111:AA111)/7)</f>
        <v>0</v>
      </c>
      <c r="AJ111" s="164">
        <f t="shared" ref="AJ111:AJ150" si="32">G111*(SUM(AB111:AF111)/5)</f>
        <v>0</v>
      </c>
    </row>
    <row r="112" spans="2:36" x14ac:dyDescent="0.2">
      <c r="B112" s="77"/>
      <c r="C112" s="173"/>
      <c r="D112" s="174"/>
      <c r="E112" s="174"/>
      <c r="F112" s="24" t="e">
        <f>VLOOKUP(D112,saltab!$A$5:$W$40,23,FALSE)</f>
        <v>#N/A</v>
      </c>
      <c r="G112" s="175"/>
      <c r="H112" s="91">
        <f t="shared" si="23"/>
        <v>0</v>
      </c>
      <c r="I112" s="91">
        <f t="shared" si="24"/>
        <v>0</v>
      </c>
      <c r="J112" s="91">
        <f t="shared" si="25"/>
        <v>0</v>
      </c>
      <c r="K112" s="91">
        <f t="shared" si="26"/>
        <v>0</v>
      </c>
      <c r="L112" s="91">
        <f t="shared" si="27"/>
        <v>0</v>
      </c>
      <c r="M112" s="91">
        <f t="shared" si="28"/>
        <v>0</v>
      </c>
      <c r="N112" s="91">
        <f t="shared" si="29"/>
        <v>0</v>
      </c>
      <c r="O112" s="177"/>
      <c r="P112" s="91">
        <f t="shared" si="30"/>
        <v>0</v>
      </c>
      <c r="Q112" s="91">
        <f>N112*(1+saltab!$C$1)+P112</f>
        <v>0</v>
      </c>
      <c r="R112" s="78"/>
      <c r="T112" s="77"/>
      <c r="U112" s="179">
        <v>1</v>
      </c>
      <c r="V112" s="179">
        <v>1</v>
      </c>
      <c r="W112" s="179">
        <v>1</v>
      </c>
      <c r="X112" s="179">
        <v>1</v>
      </c>
      <c r="Y112" s="179">
        <v>1</v>
      </c>
      <c r="Z112" s="179">
        <v>1</v>
      </c>
      <c r="AA112" s="179">
        <v>1</v>
      </c>
      <c r="AB112" s="179">
        <v>1</v>
      </c>
      <c r="AC112" s="179">
        <v>1</v>
      </c>
      <c r="AD112" s="179">
        <v>1</v>
      </c>
      <c r="AE112" s="179">
        <v>1</v>
      </c>
      <c r="AF112" s="179">
        <v>1</v>
      </c>
      <c r="AG112" s="78"/>
      <c r="AI112" s="164">
        <f t="shared" si="31"/>
        <v>0</v>
      </c>
      <c r="AJ112" s="164">
        <f t="shared" si="32"/>
        <v>0</v>
      </c>
    </row>
    <row r="113" spans="2:36" x14ac:dyDescent="0.2">
      <c r="B113" s="77"/>
      <c r="C113" s="173"/>
      <c r="D113" s="174"/>
      <c r="E113" s="174"/>
      <c r="F113" s="24" t="e">
        <f>VLOOKUP(D113,saltab!$A$5:$W$40,23,FALSE)</f>
        <v>#N/A</v>
      </c>
      <c r="G113" s="175"/>
      <c r="H113" s="91">
        <f t="shared" si="23"/>
        <v>0</v>
      </c>
      <c r="I113" s="91">
        <f t="shared" si="24"/>
        <v>0</v>
      </c>
      <c r="J113" s="91">
        <f t="shared" si="25"/>
        <v>0</v>
      </c>
      <c r="K113" s="91">
        <f t="shared" si="26"/>
        <v>0</v>
      </c>
      <c r="L113" s="91">
        <f t="shared" si="27"/>
        <v>0</v>
      </c>
      <c r="M113" s="91">
        <f t="shared" si="28"/>
        <v>0</v>
      </c>
      <c r="N113" s="91">
        <f t="shared" si="29"/>
        <v>0</v>
      </c>
      <c r="O113" s="177"/>
      <c r="P113" s="91">
        <f t="shared" si="30"/>
        <v>0</v>
      </c>
      <c r="Q113" s="91">
        <f>N113*(1+saltab!$C$1)+P113</f>
        <v>0</v>
      </c>
      <c r="R113" s="78"/>
      <c r="T113" s="77"/>
      <c r="U113" s="179">
        <v>1</v>
      </c>
      <c r="V113" s="179">
        <v>1</v>
      </c>
      <c r="W113" s="179">
        <v>1</v>
      </c>
      <c r="X113" s="179">
        <v>1</v>
      </c>
      <c r="Y113" s="179">
        <v>1</v>
      </c>
      <c r="Z113" s="179">
        <v>1</v>
      </c>
      <c r="AA113" s="179">
        <v>1</v>
      </c>
      <c r="AB113" s="179">
        <v>1</v>
      </c>
      <c r="AC113" s="179">
        <v>1</v>
      </c>
      <c r="AD113" s="179">
        <v>1</v>
      </c>
      <c r="AE113" s="179">
        <v>1</v>
      </c>
      <c r="AF113" s="179">
        <v>1</v>
      </c>
      <c r="AG113" s="78"/>
      <c r="AI113" s="164">
        <f t="shared" si="31"/>
        <v>0</v>
      </c>
      <c r="AJ113" s="164">
        <f t="shared" si="32"/>
        <v>0</v>
      </c>
    </row>
    <row r="114" spans="2:36" x14ac:dyDescent="0.2">
      <c r="B114" s="77"/>
      <c r="C114" s="173"/>
      <c r="D114" s="174"/>
      <c r="E114" s="174"/>
      <c r="F114" s="24" t="e">
        <f>VLOOKUP(D114,saltab!$A$5:$W$40,23,FALSE)</f>
        <v>#N/A</v>
      </c>
      <c r="G114" s="175"/>
      <c r="H114" s="91">
        <f t="shared" si="23"/>
        <v>0</v>
      </c>
      <c r="I114" s="91">
        <f t="shared" si="24"/>
        <v>0</v>
      </c>
      <c r="J114" s="91">
        <f t="shared" si="25"/>
        <v>0</v>
      </c>
      <c r="K114" s="91">
        <f t="shared" si="26"/>
        <v>0</v>
      </c>
      <c r="L114" s="91">
        <f t="shared" si="27"/>
        <v>0</v>
      </c>
      <c r="M114" s="91">
        <f t="shared" si="28"/>
        <v>0</v>
      </c>
      <c r="N114" s="91">
        <f t="shared" si="29"/>
        <v>0</v>
      </c>
      <c r="O114" s="177"/>
      <c r="P114" s="91">
        <f t="shared" si="30"/>
        <v>0</v>
      </c>
      <c r="Q114" s="91">
        <f>N114*(1+saltab!$C$1)+P114</f>
        <v>0</v>
      </c>
      <c r="R114" s="78"/>
      <c r="T114" s="77"/>
      <c r="U114" s="179">
        <v>1</v>
      </c>
      <c r="V114" s="179">
        <v>1</v>
      </c>
      <c r="W114" s="179">
        <v>1</v>
      </c>
      <c r="X114" s="179">
        <v>1</v>
      </c>
      <c r="Y114" s="179">
        <v>1</v>
      </c>
      <c r="Z114" s="179">
        <v>1</v>
      </c>
      <c r="AA114" s="179">
        <v>1</v>
      </c>
      <c r="AB114" s="179">
        <v>1</v>
      </c>
      <c r="AC114" s="179">
        <v>1</v>
      </c>
      <c r="AD114" s="179">
        <v>1</v>
      </c>
      <c r="AE114" s="179">
        <v>1</v>
      </c>
      <c r="AF114" s="179">
        <v>1</v>
      </c>
      <c r="AG114" s="78"/>
      <c r="AI114" s="164">
        <f t="shared" si="31"/>
        <v>0</v>
      </c>
      <c r="AJ114" s="164">
        <f t="shared" si="32"/>
        <v>0</v>
      </c>
    </row>
    <row r="115" spans="2:36" x14ac:dyDescent="0.2">
      <c r="B115" s="77"/>
      <c r="C115" s="173"/>
      <c r="D115" s="174"/>
      <c r="E115" s="174"/>
      <c r="F115" s="24" t="e">
        <f>VLOOKUP(D115,saltab!$A$5:$W$40,23,FALSE)</f>
        <v>#N/A</v>
      </c>
      <c r="G115" s="175"/>
      <c r="H115" s="91">
        <f t="shared" si="23"/>
        <v>0</v>
      </c>
      <c r="I115" s="91">
        <f t="shared" si="24"/>
        <v>0</v>
      </c>
      <c r="J115" s="91">
        <f t="shared" si="25"/>
        <v>0</v>
      </c>
      <c r="K115" s="91">
        <f t="shared" si="26"/>
        <v>0</v>
      </c>
      <c r="L115" s="91">
        <f t="shared" si="27"/>
        <v>0</v>
      </c>
      <c r="M115" s="91">
        <f t="shared" si="28"/>
        <v>0</v>
      </c>
      <c r="N115" s="91">
        <f t="shared" si="29"/>
        <v>0</v>
      </c>
      <c r="O115" s="177"/>
      <c r="P115" s="91">
        <f t="shared" si="30"/>
        <v>0</v>
      </c>
      <c r="Q115" s="91">
        <f>N115*(1+saltab!$C$1)+P115</f>
        <v>0</v>
      </c>
      <c r="R115" s="78"/>
      <c r="T115" s="77"/>
      <c r="U115" s="179">
        <v>1</v>
      </c>
      <c r="V115" s="179">
        <v>1</v>
      </c>
      <c r="W115" s="179">
        <v>1</v>
      </c>
      <c r="X115" s="179">
        <v>1</v>
      </c>
      <c r="Y115" s="179">
        <v>1</v>
      </c>
      <c r="Z115" s="179">
        <v>1</v>
      </c>
      <c r="AA115" s="179">
        <v>1</v>
      </c>
      <c r="AB115" s="179">
        <v>1</v>
      </c>
      <c r="AC115" s="179">
        <v>1</v>
      </c>
      <c r="AD115" s="179">
        <v>1</v>
      </c>
      <c r="AE115" s="179">
        <v>1</v>
      </c>
      <c r="AF115" s="179">
        <v>1</v>
      </c>
      <c r="AG115" s="78"/>
      <c r="AI115" s="164">
        <f t="shared" si="31"/>
        <v>0</v>
      </c>
      <c r="AJ115" s="164">
        <f t="shared" si="32"/>
        <v>0</v>
      </c>
    </row>
    <row r="116" spans="2:36" x14ac:dyDescent="0.2">
      <c r="B116" s="77"/>
      <c r="C116" s="173"/>
      <c r="D116" s="174"/>
      <c r="E116" s="174"/>
      <c r="F116" s="24" t="e">
        <f>VLOOKUP(D116,saltab!$A$5:$W$40,23,FALSE)</f>
        <v>#N/A</v>
      </c>
      <c r="G116" s="175"/>
      <c r="H116" s="91">
        <f t="shared" si="23"/>
        <v>0</v>
      </c>
      <c r="I116" s="91">
        <f t="shared" si="24"/>
        <v>0</v>
      </c>
      <c r="J116" s="91">
        <f t="shared" si="25"/>
        <v>0</v>
      </c>
      <c r="K116" s="91">
        <f t="shared" si="26"/>
        <v>0</v>
      </c>
      <c r="L116" s="91">
        <f t="shared" si="27"/>
        <v>0</v>
      </c>
      <c r="M116" s="91">
        <f t="shared" si="28"/>
        <v>0</v>
      </c>
      <c r="N116" s="91">
        <f t="shared" si="29"/>
        <v>0</v>
      </c>
      <c r="O116" s="177"/>
      <c r="P116" s="91">
        <f t="shared" si="30"/>
        <v>0</v>
      </c>
      <c r="Q116" s="91">
        <f>N116*(1+saltab!$C$1)+P116</f>
        <v>0</v>
      </c>
      <c r="R116" s="78"/>
      <c r="T116" s="77"/>
      <c r="U116" s="179">
        <v>1</v>
      </c>
      <c r="V116" s="179">
        <v>1</v>
      </c>
      <c r="W116" s="179">
        <v>1</v>
      </c>
      <c r="X116" s="179">
        <v>1</v>
      </c>
      <c r="Y116" s="179">
        <v>1</v>
      </c>
      <c r="Z116" s="179">
        <v>1</v>
      </c>
      <c r="AA116" s="179">
        <v>1</v>
      </c>
      <c r="AB116" s="179">
        <v>1</v>
      </c>
      <c r="AC116" s="179">
        <v>1</v>
      </c>
      <c r="AD116" s="179">
        <v>1</v>
      </c>
      <c r="AE116" s="179">
        <v>1</v>
      </c>
      <c r="AF116" s="179">
        <v>1</v>
      </c>
      <c r="AG116" s="78"/>
      <c r="AI116" s="164">
        <f t="shared" si="31"/>
        <v>0</v>
      </c>
      <c r="AJ116" s="164">
        <f t="shared" si="32"/>
        <v>0</v>
      </c>
    </row>
    <row r="117" spans="2:36" x14ac:dyDescent="0.2">
      <c r="B117" s="77"/>
      <c r="C117" s="173"/>
      <c r="D117" s="174"/>
      <c r="E117" s="174"/>
      <c r="F117" s="24" t="e">
        <f>VLOOKUP(D117,saltab!$A$5:$W$40,23,FALSE)</f>
        <v>#N/A</v>
      </c>
      <c r="G117" s="175"/>
      <c r="H117" s="91">
        <f t="shared" si="23"/>
        <v>0</v>
      </c>
      <c r="I117" s="91">
        <f t="shared" si="24"/>
        <v>0</v>
      </c>
      <c r="J117" s="91">
        <f t="shared" si="25"/>
        <v>0</v>
      </c>
      <c r="K117" s="91">
        <f t="shared" si="26"/>
        <v>0</v>
      </c>
      <c r="L117" s="91">
        <f t="shared" si="27"/>
        <v>0</v>
      </c>
      <c r="M117" s="91">
        <f t="shared" si="28"/>
        <v>0</v>
      </c>
      <c r="N117" s="91">
        <f t="shared" si="29"/>
        <v>0</v>
      </c>
      <c r="O117" s="177"/>
      <c r="P117" s="91">
        <f t="shared" si="30"/>
        <v>0</v>
      </c>
      <c r="Q117" s="91">
        <f>N117*(1+saltab!$C$1)+P117</f>
        <v>0</v>
      </c>
      <c r="R117" s="78"/>
      <c r="T117" s="77"/>
      <c r="U117" s="179">
        <v>1</v>
      </c>
      <c r="V117" s="179">
        <v>1</v>
      </c>
      <c r="W117" s="179">
        <v>1</v>
      </c>
      <c r="X117" s="179">
        <v>1</v>
      </c>
      <c r="Y117" s="179">
        <v>1</v>
      </c>
      <c r="Z117" s="179">
        <v>1</v>
      </c>
      <c r="AA117" s="179">
        <v>1</v>
      </c>
      <c r="AB117" s="179">
        <v>1</v>
      </c>
      <c r="AC117" s="179">
        <v>1</v>
      </c>
      <c r="AD117" s="179">
        <v>1</v>
      </c>
      <c r="AE117" s="179">
        <v>1</v>
      </c>
      <c r="AF117" s="179">
        <v>1</v>
      </c>
      <c r="AG117" s="78"/>
      <c r="AI117" s="164">
        <f t="shared" si="31"/>
        <v>0</v>
      </c>
      <c r="AJ117" s="164">
        <f t="shared" si="32"/>
        <v>0</v>
      </c>
    </row>
    <row r="118" spans="2:36" x14ac:dyDescent="0.2">
      <c r="B118" s="77"/>
      <c r="C118" s="173"/>
      <c r="D118" s="174"/>
      <c r="E118" s="174"/>
      <c r="F118" s="24" t="e">
        <f>VLOOKUP(D118,saltab!$A$5:$W$40,23,FALSE)</f>
        <v>#N/A</v>
      </c>
      <c r="G118" s="175"/>
      <c r="H118" s="91">
        <f t="shared" si="23"/>
        <v>0</v>
      </c>
      <c r="I118" s="91">
        <f t="shared" si="24"/>
        <v>0</v>
      </c>
      <c r="J118" s="91">
        <f t="shared" si="25"/>
        <v>0</v>
      </c>
      <c r="K118" s="91">
        <f t="shared" si="26"/>
        <v>0</v>
      </c>
      <c r="L118" s="91">
        <f t="shared" si="27"/>
        <v>0</v>
      </c>
      <c r="M118" s="91">
        <f t="shared" si="28"/>
        <v>0</v>
      </c>
      <c r="N118" s="91">
        <f t="shared" si="29"/>
        <v>0</v>
      </c>
      <c r="O118" s="177"/>
      <c r="P118" s="91">
        <f t="shared" si="30"/>
        <v>0</v>
      </c>
      <c r="Q118" s="91">
        <f>N118*(1+saltab!$C$1)+P118</f>
        <v>0</v>
      </c>
      <c r="R118" s="78"/>
      <c r="T118" s="77"/>
      <c r="U118" s="179">
        <v>1</v>
      </c>
      <c r="V118" s="179">
        <v>1</v>
      </c>
      <c r="W118" s="179">
        <v>1</v>
      </c>
      <c r="X118" s="179">
        <v>1</v>
      </c>
      <c r="Y118" s="179">
        <v>1</v>
      </c>
      <c r="Z118" s="179">
        <v>1</v>
      </c>
      <c r="AA118" s="179">
        <v>1</v>
      </c>
      <c r="AB118" s="179">
        <v>1</v>
      </c>
      <c r="AC118" s="179">
        <v>1</v>
      </c>
      <c r="AD118" s="179">
        <v>1</v>
      </c>
      <c r="AE118" s="179">
        <v>1</v>
      </c>
      <c r="AF118" s="179">
        <v>1</v>
      </c>
      <c r="AG118" s="78"/>
      <c r="AI118" s="164">
        <f t="shared" si="31"/>
        <v>0</v>
      </c>
      <c r="AJ118" s="164">
        <f t="shared" si="32"/>
        <v>0</v>
      </c>
    </row>
    <row r="119" spans="2:36" x14ac:dyDescent="0.2">
      <c r="B119" s="77"/>
      <c r="C119" s="173"/>
      <c r="D119" s="174"/>
      <c r="E119" s="174"/>
      <c r="F119" s="24" t="e">
        <f>VLOOKUP(D119,saltab!$A$5:$W$40,23,FALSE)</f>
        <v>#N/A</v>
      </c>
      <c r="G119" s="175"/>
      <c r="H119" s="91">
        <f t="shared" si="23"/>
        <v>0</v>
      </c>
      <c r="I119" s="91">
        <f t="shared" si="24"/>
        <v>0</v>
      </c>
      <c r="J119" s="91">
        <f t="shared" si="25"/>
        <v>0</v>
      </c>
      <c r="K119" s="91">
        <f t="shared" si="26"/>
        <v>0</v>
      </c>
      <c r="L119" s="91">
        <f t="shared" si="27"/>
        <v>0</v>
      </c>
      <c r="M119" s="91">
        <f t="shared" si="28"/>
        <v>0</v>
      </c>
      <c r="N119" s="91">
        <f t="shared" si="29"/>
        <v>0</v>
      </c>
      <c r="O119" s="177"/>
      <c r="P119" s="91">
        <f t="shared" si="30"/>
        <v>0</v>
      </c>
      <c r="Q119" s="91">
        <f>N119*(1+saltab!$C$1)+P119</f>
        <v>0</v>
      </c>
      <c r="R119" s="78"/>
      <c r="T119" s="77"/>
      <c r="U119" s="179">
        <v>1</v>
      </c>
      <c r="V119" s="179">
        <v>1</v>
      </c>
      <c r="W119" s="179">
        <v>1</v>
      </c>
      <c r="X119" s="179">
        <v>1</v>
      </c>
      <c r="Y119" s="179">
        <v>1</v>
      </c>
      <c r="Z119" s="179">
        <v>1</v>
      </c>
      <c r="AA119" s="179">
        <v>1</v>
      </c>
      <c r="AB119" s="179">
        <v>1</v>
      </c>
      <c r="AC119" s="179">
        <v>1</v>
      </c>
      <c r="AD119" s="179">
        <v>1</v>
      </c>
      <c r="AE119" s="179">
        <v>1</v>
      </c>
      <c r="AF119" s="179">
        <v>1</v>
      </c>
      <c r="AG119" s="78"/>
      <c r="AI119" s="164">
        <f t="shared" si="31"/>
        <v>0</v>
      </c>
      <c r="AJ119" s="164">
        <f t="shared" si="32"/>
        <v>0</v>
      </c>
    </row>
    <row r="120" spans="2:36" x14ac:dyDescent="0.2">
      <c r="B120" s="77"/>
      <c r="C120" s="173"/>
      <c r="D120" s="174"/>
      <c r="E120" s="174"/>
      <c r="F120" s="24" t="e">
        <f>VLOOKUP(D120,saltab!$A$5:$W$40,23,FALSE)</f>
        <v>#N/A</v>
      </c>
      <c r="G120" s="175"/>
      <c r="H120" s="91">
        <f t="shared" si="23"/>
        <v>0</v>
      </c>
      <c r="I120" s="91">
        <f t="shared" si="24"/>
        <v>0</v>
      </c>
      <c r="J120" s="91">
        <f t="shared" si="25"/>
        <v>0</v>
      </c>
      <c r="K120" s="91">
        <f t="shared" si="26"/>
        <v>0</v>
      </c>
      <c r="L120" s="91">
        <f t="shared" si="27"/>
        <v>0</v>
      </c>
      <c r="M120" s="91">
        <f t="shared" si="28"/>
        <v>0</v>
      </c>
      <c r="N120" s="91">
        <f t="shared" si="29"/>
        <v>0</v>
      </c>
      <c r="O120" s="177"/>
      <c r="P120" s="91">
        <f t="shared" si="30"/>
        <v>0</v>
      </c>
      <c r="Q120" s="91">
        <f>N120*(1+saltab!$C$1)+P120</f>
        <v>0</v>
      </c>
      <c r="R120" s="78"/>
      <c r="T120" s="77"/>
      <c r="U120" s="179">
        <v>1</v>
      </c>
      <c r="V120" s="179">
        <v>1</v>
      </c>
      <c r="W120" s="179">
        <v>1</v>
      </c>
      <c r="X120" s="179">
        <v>1</v>
      </c>
      <c r="Y120" s="179">
        <v>1</v>
      </c>
      <c r="Z120" s="179">
        <v>1</v>
      </c>
      <c r="AA120" s="179">
        <v>1</v>
      </c>
      <c r="AB120" s="179">
        <v>1</v>
      </c>
      <c r="AC120" s="179">
        <v>1</v>
      </c>
      <c r="AD120" s="179">
        <v>1</v>
      </c>
      <c r="AE120" s="179">
        <v>1</v>
      </c>
      <c r="AF120" s="179">
        <v>1</v>
      </c>
      <c r="AG120" s="78"/>
      <c r="AI120" s="164">
        <f t="shared" si="31"/>
        <v>0</v>
      </c>
      <c r="AJ120" s="164">
        <f t="shared" si="32"/>
        <v>0</v>
      </c>
    </row>
    <row r="121" spans="2:36" x14ac:dyDescent="0.2">
      <c r="B121" s="77"/>
      <c r="C121" s="173"/>
      <c r="D121" s="174"/>
      <c r="E121" s="174"/>
      <c r="F121" s="24" t="e">
        <f>VLOOKUP(D121,saltab!$A$5:$W$40,23,FALSE)</f>
        <v>#N/A</v>
      </c>
      <c r="G121" s="175"/>
      <c r="H121" s="91">
        <f t="shared" si="23"/>
        <v>0</v>
      </c>
      <c r="I121" s="91">
        <f t="shared" si="24"/>
        <v>0</v>
      </c>
      <c r="J121" s="91">
        <f t="shared" si="25"/>
        <v>0</v>
      </c>
      <c r="K121" s="91">
        <f t="shared" si="26"/>
        <v>0</v>
      </c>
      <c r="L121" s="91">
        <f t="shared" si="27"/>
        <v>0</v>
      </c>
      <c r="M121" s="91">
        <f t="shared" si="28"/>
        <v>0</v>
      </c>
      <c r="N121" s="91">
        <f t="shared" si="29"/>
        <v>0</v>
      </c>
      <c r="O121" s="177"/>
      <c r="P121" s="91">
        <f t="shared" si="30"/>
        <v>0</v>
      </c>
      <c r="Q121" s="91">
        <f>N121*(1+saltab!$C$1)+P121</f>
        <v>0</v>
      </c>
      <c r="R121" s="78"/>
      <c r="T121" s="77"/>
      <c r="U121" s="179">
        <v>1</v>
      </c>
      <c r="V121" s="179">
        <v>1</v>
      </c>
      <c r="W121" s="179">
        <v>1</v>
      </c>
      <c r="X121" s="179">
        <v>1</v>
      </c>
      <c r="Y121" s="179">
        <v>1</v>
      </c>
      <c r="Z121" s="179">
        <v>1</v>
      </c>
      <c r="AA121" s="179">
        <v>1</v>
      </c>
      <c r="AB121" s="179">
        <v>1</v>
      </c>
      <c r="AC121" s="179">
        <v>1</v>
      </c>
      <c r="AD121" s="179">
        <v>1</v>
      </c>
      <c r="AE121" s="179">
        <v>1</v>
      </c>
      <c r="AF121" s="179">
        <v>1</v>
      </c>
      <c r="AG121" s="78"/>
      <c r="AI121" s="164">
        <f t="shared" si="31"/>
        <v>0</v>
      </c>
      <c r="AJ121" s="164">
        <f t="shared" si="32"/>
        <v>0</v>
      </c>
    </row>
    <row r="122" spans="2:36" x14ac:dyDescent="0.2">
      <c r="B122" s="77"/>
      <c r="C122" s="173"/>
      <c r="D122" s="174"/>
      <c r="E122" s="174"/>
      <c r="F122" s="24" t="e">
        <f>VLOOKUP(D122,saltab!$A$5:$W$40,23,FALSE)</f>
        <v>#N/A</v>
      </c>
      <c r="G122" s="175"/>
      <c r="H122" s="91">
        <f t="shared" si="23"/>
        <v>0</v>
      </c>
      <c r="I122" s="91">
        <f t="shared" si="24"/>
        <v>0</v>
      </c>
      <c r="J122" s="91">
        <f t="shared" si="25"/>
        <v>0</v>
      </c>
      <c r="K122" s="91">
        <f t="shared" si="26"/>
        <v>0</v>
      </c>
      <c r="L122" s="91">
        <f t="shared" si="27"/>
        <v>0</v>
      </c>
      <c r="M122" s="91">
        <f t="shared" si="28"/>
        <v>0</v>
      </c>
      <c r="N122" s="91">
        <f t="shared" si="29"/>
        <v>0</v>
      </c>
      <c r="O122" s="177"/>
      <c r="P122" s="91">
        <f t="shared" si="30"/>
        <v>0</v>
      </c>
      <c r="Q122" s="91">
        <f>N122*(1+saltab!$C$1)+P122</f>
        <v>0</v>
      </c>
      <c r="R122" s="78"/>
      <c r="T122" s="77"/>
      <c r="U122" s="179">
        <v>1</v>
      </c>
      <c r="V122" s="179">
        <v>1</v>
      </c>
      <c r="W122" s="179">
        <v>1</v>
      </c>
      <c r="X122" s="179">
        <v>1</v>
      </c>
      <c r="Y122" s="179">
        <v>1</v>
      </c>
      <c r="Z122" s="179">
        <v>1</v>
      </c>
      <c r="AA122" s="179">
        <v>1</v>
      </c>
      <c r="AB122" s="179">
        <v>1</v>
      </c>
      <c r="AC122" s="179">
        <v>1</v>
      </c>
      <c r="AD122" s="179">
        <v>1</v>
      </c>
      <c r="AE122" s="179">
        <v>1</v>
      </c>
      <c r="AF122" s="179">
        <v>1</v>
      </c>
      <c r="AG122" s="78"/>
      <c r="AI122" s="164">
        <f t="shared" si="31"/>
        <v>0</v>
      </c>
      <c r="AJ122" s="164">
        <f t="shared" si="32"/>
        <v>0</v>
      </c>
    </row>
    <row r="123" spans="2:36" x14ac:dyDescent="0.2">
      <c r="B123" s="77"/>
      <c r="C123" s="173"/>
      <c r="D123" s="174"/>
      <c r="E123" s="174"/>
      <c r="F123" s="24" t="e">
        <f>VLOOKUP(D123,saltab!$A$5:$W$40,23,FALSE)</f>
        <v>#N/A</v>
      </c>
      <c r="G123" s="175"/>
      <c r="H123" s="91">
        <f t="shared" si="23"/>
        <v>0</v>
      </c>
      <c r="I123" s="91">
        <f t="shared" si="24"/>
        <v>0</v>
      </c>
      <c r="J123" s="91">
        <f t="shared" si="25"/>
        <v>0</v>
      </c>
      <c r="K123" s="91">
        <f t="shared" si="26"/>
        <v>0</v>
      </c>
      <c r="L123" s="91">
        <f t="shared" si="27"/>
        <v>0</v>
      </c>
      <c r="M123" s="91">
        <f t="shared" si="28"/>
        <v>0</v>
      </c>
      <c r="N123" s="91">
        <f t="shared" si="29"/>
        <v>0</v>
      </c>
      <c r="O123" s="177"/>
      <c r="P123" s="91">
        <f t="shared" si="30"/>
        <v>0</v>
      </c>
      <c r="Q123" s="91">
        <f>N123*(1+saltab!$C$1)+P123</f>
        <v>0</v>
      </c>
      <c r="R123" s="78"/>
      <c r="T123" s="77"/>
      <c r="U123" s="179">
        <v>1</v>
      </c>
      <c r="V123" s="179">
        <v>1</v>
      </c>
      <c r="W123" s="179">
        <v>1</v>
      </c>
      <c r="X123" s="179">
        <v>1</v>
      </c>
      <c r="Y123" s="179">
        <v>1</v>
      </c>
      <c r="Z123" s="179">
        <v>1</v>
      </c>
      <c r="AA123" s="179">
        <v>1</v>
      </c>
      <c r="AB123" s="179">
        <v>1</v>
      </c>
      <c r="AC123" s="179">
        <v>1</v>
      </c>
      <c r="AD123" s="179">
        <v>1</v>
      </c>
      <c r="AE123" s="179">
        <v>1</v>
      </c>
      <c r="AF123" s="179">
        <v>1</v>
      </c>
      <c r="AG123" s="78"/>
      <c r="AI123" s="164">
        <f t="shared" si="31"/>
        <v>0</v>
      </c>
      <c r="AJ123" s="164">
        <f t="shared" si="32"/>
        <v>0</v>
      </c>
    </row>
    <row r="124" spans="2:36" x14ac:dyDescent="0.2">
      <c r="B124" s="77"/>
      <c r="C124" s="173"/>
      <c r="D124" s="174"/>
      <c r="E124" s="174"/>
      <c r="F124" s="24" t="e">
        <f>VLOOKUP(D124,saltab!$A$5:$W$40,23,FALSE)</f>
        <v>#N/A</v>
      </c>
      <c r="G124" s="175"/>
      <c r="H124" s="91">
        <f t="shared" si="23"/>
        <v>0</v>
      </c>
      <c r="I124" s="91">
        <f t="shared" si="24"/>
        <v>0</v>
      </c>
      <c r="J124" s="91">
        <f t="shared" si="25"/>
        <v>0</v>
      </c>
      <c r="K124" s="91">
        <f t="shared" si="26"/>
        <v>0</v>
      </c>
      <c r="L124" s="91">
        <f t="shared" si="27"/>
        <v>0</v>
      </c>
      <c r="M124" s="91">
        <f t="shared" si="28"/>
        <v>0</v>
      </c>
      <c r="N124" s="91">
        <f t="shared" si="29"/>
        <v>0</v>
      </c>
      <c r="O124" s="177"/>
      <c r="P124" s="91">
        <f t="shared" si="30"/>
        <v>0</v>
      </c>
      <c r="Q124" s="91">
        <f>N124*(1+saltab!$C$1)+P124</f>
        <v>0</v>
      </c>
      <c r="R124" s="78"/>
      <c r="T124" s="77"/>
      <c r="U124" s="179">
        <v>1</v>
      </c>
      <c r="V124" s="179">
        <v>1</v>
      </c>
      <c r="W124" s="179">
        <v>1</v>
      </c>
      <c r="X124" s="179">
        <v>1</v>
      </c>
      <c r="Y124" s="179">
        <v>1</v>
      </c>
      <c r="Z124" s="179">
        <v>1</v>
      </c>
      <c r="AA124" s="179">
        <v>1</v>
      </c>
      <c r="AB124" s="179">
        <v>1</v>
      </c>
      <c r="AC124" s="179">
        <v>1</v>
      </c>
      <c r="AD124" s="179">
        <v>1</v>
      </c>
      <c r="AE124" s="179">
        <v>1</v>
      </c>
      <c r="AF124" s="179">
        <v>1</v>
      </c>
      <c r="AG124" s="78"/>
      <c r="AI124" s="164">
        <f t="shared" si="31"/>
        <v>0</v>
      </c>
      <c r="AJ124" s="164">
        <f t="shared" si="32"/>
        <v>0</v>
      </c>
    </row>
    <row r="125" spans="2:36" x14ac:dyDescent="0.2">
      <c r="B125" s="77"/>
      <c r="C125" s="173"/>
      <c r="D125" s="174"/>
      <c r="E125" s="174"/>
      <c r="F125" s="24" t="e">
        <f>VLOOKUP(D125,saltab!$A$5:$W$40,23,FALSE)</f>
        <v>#N/A</v>
      </c>
      <c r="G125" s="175"/>
      <c r="H125" s="91">
        <f t="shared" si="23"/>
        <v>0</v>
      </c>
      <c r="I125" s="91">
        <f t="shared" si="24"/>
        <v>0</v>
      </c>
      <c r="J125" s="91">
        <f t="shared" si="25"/>
        <v>0</v>
      </c>
      <c r="K125" s="91">
        <f t="shared" si="26"/>
        <v>0</v>
      </c>
      <c r="L125" s="91">
        <f t="shared" si="27"/>
        <v>0</v>
      </c>
      <c r="M125" s="91">
        <f t="shared" si="28"/>
        <v>0</v>
      </c>
      <c r="N125" s="91">
        <f t="shared" si="29"/>
        <v>0</v>
      </c>
      <c r="O125" s="177"/>
      <c r="P125" s="91">
        <f t="shared" si="30"/>
        <v>0</v>
      </c>
      <c r="Q125" s="91">
        <f>N125*(1+saltab!$C$1)+P125</f>
        <v>0</v>
      </c>
      <c r="R125" s="78"/>
      <c r="T125" s="77"/>
      <c r="U125" s="179">
        <v>1</v>
      </c>
      <c r="V125" s="179">
        <v>1</v>
      </c>
      <c r="W125" s="179">
        <v>1</v>
      </c>
      <c r="X125" s="179">
        <v>1</v>
      </c>
      <c r="Y125" s="179">
        <v>1</v>
      </c>
      <c r="Z125" s="179">
        <v>1</v>
      </c>
      <c r="AA125" s="179">
        <v>1</v>
      </c>
      <c r="AB125" s="179">
        <v>1</v>
      </c>
      <c r="AC125" s="179">
        <v>1</v>
      </c>
      <c r="AD125" s="179">
        <v>1</v>
      </c>
      <c r="AE125" s="179">
        <v>1</v>
      </c>
      <c r="AF125" s="179">
        <v>1</v>
      </c>
      <c r="AG125" s="78"/>
      <c r="AI125" s="164">
        <f t="shared" si="31"/>
        <v>0</v>
      </c>
      <c r="AJ125" s="164">
        <f t="shared" si="32"/>
        <v>0</v>
      </c>
    </row>
    <row r="126" spans="2:36" x14ac:dyDescent="0.2">
      <c r="B126" s="77"/>
      <c r="C126" s="173"/>
      <c r="D126" s="174"/>
      <c r="E126" s="174"/>
      <c r="F126" s="24" t="e">
        <f>VLOOKUP(D126,saltab!$A$5:$W$40,23,FALSE)</f>
        <v>#N/A</v>
      </c>
      <c r="G126" s="175"/>
      <c r="H126" s="91">
        <f t="shared" si="23"/>
        <v>0</v>
      </c>
      <c r="I126" s="91">
        <f t="shared" si="24"/>
        <v>0</v>
      </c>
      <c r="J126" s="91">
        <f t="shared" si="25"/>
        <v>0</v>
      </c>
      <c r="K126" s="91">
        <f t="shared" si="26"/>
        <v>0</v>
      </c>
      <c r="L126" s="91">
        <f t="shared" si="27"/>
        <v>0</v>
      </c>
      <c r="M126" s="91">
        <f t="shared" si="28"/>
        <v>0</v>
      </c>
      <c r="N126" s="91">
        <f t="shared" si="29"/>
        <v>0</v>
      </c>
      <c r="O126" s="177"/>
      <c r="P126" s="91">
        <f t="shared" si="30"/>
        <v>0</v>
      </c>
      <c r="Q126" s="91">
        <f>N126*(1+saltab!$C$1)+P126</f>
        <v>0</v>
      </c>
      <c r="R126" s="78"/>
      <c r="T126" s="77"/>
      <c r="U126" s="179">
        <v>1</v>
      </c>
      <c r="V126" s="179">
        <v>1</v>
      </c>
      <c r="W126" s="179">
        <v>1</v>
      </c>
      <c r="X126" s="179">
        <v>1</v>
      </c>
      <c r="Y126" s="179">
        <v>1</v>
      </c>
      <c r="Z126" s="179">
        <v>1</v>
      </c>
      <c r="AA126" s="179">
        <v>1</v>
      </c>
      <c r="AB126" s="179">
        <v>1</v>
      </c>
      <c r="AC126" s="179">
        <v>1</v>
      </c>
      <c r="AD126" s="179">
        <v>1</v>
      </c>
      <c r="AE126" s="179">
        <v>1</v>
      </c>
      <c r="AF126" s="179">
        <v>1</v>
      </c>
      <c r="AG126" s="78"/>
      <c r="AI126" s="164">
        <f t="shared" si="31"/>
        <v>0</v>
      </c>
      <c r="AJ126" s="164">
        <f t="shared" si="32"/>
        <v>0</v>
      </c>
    </row>
    <row r="127" spans="2:36" x14ac:dyDescent="0.2">
      <c r="B127" s="77"/>
      <c r="C127" s="173"/>
      <c r="D127" s="174"/>
      <c r="E127" s="174"/>
      <c r="F127" s="24" t="e">
        <f>VLOOKUP(D127,saltab!$A$5:$W$40,23,FALSE)</f>
        <v>#N/A</v>
      </c>
      <c r="G127" s="175"/>
      <c r="H127" s="91">
        <f t="shared" si="23"/>
        <v>0</v>
      </c>
      <c r="I127" s="91">
        <f t="shared" si="24"/>
        <v>0</v>
      </c>
      <c r="J127" s="91">
        <f t="shared" si="25"/>
        <v>0</v>
      </c>
      <c r="K127" s="91">
        <f t="shared" si="26"/>
        <v>0</v>
      </c>
      <c r="L127" s="91">
        <f t="shared" si="27"/>
        <v>0</v>
      </c>
      <c r="M127" s="91">
        <f t="shared" si="28"/>
        <v>0</v>
      </c>
      <c r="N127" s="91">
        <f t="shared" si="29"/>
        <v>0</v>
      </c>
      <c r="O127" s="177"/>
      <c r="P127" s="91">
        <f t="shared" si="30"/>
        <v>0</v>
      </c>
      <c r="Q127" s="91">
        <f>N127*(1+saltab!$C$1)+P127</f>
        <v>0</v>
      </c>
      <c r="R127" s="78"/>
      <c r="T127" s="77"/>
      <c r="U127" s="179">
        <v>1</v>
      </c>
      <c r="V127" s="179">
        <v>1</v>
      </c>
      <c r="W127" s="179">
        <v>1</v>
      </c>
      <c r="X127" s="179">
        <v>1</v>
      </c>
      <c r="Y127" s="179">
        <v>1</v>
      </c>
      <c r="Z127" s="179">
        <v>1</v>
      </c>
      <c r="AA127" s="179">
        <v>1</v>
      </c>
      <c r="AB127" s="179">
        <v>1</v>
      </c>
      <c r="AC127" s="179">
        <v>1</v>
      </c>
      <c r="AD127" s="179">
        <v>1</v>
      </c>
      <c r="AE127" s="179">
        <v>1</v>
      </c>
      <c r="AF127" s="179">
        <v>1</v>
      </c>
      <c r="AG127" s="78"/>
      <c r="AI127" s="164">
        <f t="shared" si="31"/>
        <v>0</v>
      </c>
      <c r="AJ127" s="164">
        <f t="shared" si="32"/>
        <v>0</v>
      </c>
    </row>
    <row r="128" spans="2:36" x14ac:dyDescent="0.2">
      <c r="B128" s="77"/>
      <c r="C128" s="173"/>
      <c r="D128" s="174"/>
      <c r="E128" s="174"/>
      <c r="F128" s="24" t="e">
        <f>VLOOKUP(D128,saltab!$A$5:$W$40,23,FALSE)</f>
        <v>#N/A</v>
      </c>
      <c r="G128" s="175"/>
      <c r="H128" s="91">
        <f t="shared" si="23"/>
        <v>0</v>
      </c>
      <c r="I128" s="91">
        <f t="shared" si="24"/>
        <v>0</v>
      </c>
      <c r="J128" s="91">
        <f t="shared" si="25"/>
        <v>0</v>
      </c>
      <c r="K128" s="91">
        <f t="shared" si="26"/>
        <v>0</v>
      </c>
      <c r="L128" s="91">
        <f t="shared" si="27"/>
        <v>0</v>
      </c>
      <c r="M128" s="91">
        <f t="shared" si="28"/>
        <v>0</v>
      </c>
      <c r="N128" s="91">
        <f t="shared" si="29"/>
        <v>0</v>
      </c>
      <c r="O128" s="177"/>
      <c r="P128" s="91">
        <f t="shared" si="30"/>
        <v>0</v>
      </c>
      <c r="Q128" s="91">
        <f>N128*(1+saltab!$C$1)+P128</f>
        <v>0</v>
      </c>
      <c r="R128" s="78"/>
      <c r="T128" s="77"/>
      <c r="U128" s="179">
        <v>1</v>
      </c>
      <c r="V128" s="179">
        <v>1</v>
      </c>
      <c r="W128" s="179">
        <v>1</v>
      </c>
      <c r="X128" s="179">
        <v>1</v>
      </c>
      <c r="Y128" s="179">
        <v>1</v>
      </c>
      <c r="Z128" s="179">
        <v>1</v>
      </c>
      <c r="AA128" s="179">
        <v>1</v>
      </c>
      <c r="AB128" s="179">
        <v>1</v>
      </c>
      <c r="AC128" s="179">
        <v>1</v>
      </c>
      <c r="AD128" s="179">
        <v>1</v>
      </c>
      <c r="AE128" s="179">
        <v>1</v>
      </c>
      <c r="AF128" s="179">
        <v>1</v>
      </c>
      <c r="AG128" s="78"/>
      <c r="AI128" s="164">
        <f t="shared" si="31"/>
        <v>0</v>
      </c>
      <c r="AJ128" s="164">
        <f t="shared" si="32"/>
        <v>0</v>
      </c>
    </row>
    <row r="129" spans="2:36" x14ac:dyDescent="0.2">
      <c r="B129" s="77"/>
      <c r="C129" s="173"/>
      <c r="D129" s="174"/>
      <c r="E129" s="174"/>
      <c r="F129" s="24" t="e">
        <f>VLOOKUP(D129,saltab!$A$5:$W$40,23,FALSE)</f>
        <v>#N/A</v>
      </c>
      <c r="G129" s="175"/>
      <c r="H129" s="91">
        <f t="shared" si="23"/>
        <v>0</v>
      </c>
      <c r="I129" s="91">
        <f t="shared" si="24"/>
        <v>0</v>
      </c>
      <c r="J129" s="91">
        <f t="shared" si="25"/>
        <v>0</v>
      </c>
      <c r="K129" s="91">
        <f t="shared" si="26"/>
        <v>0</v>
      </c>
      <c r="L129" s="91">
        <f t="shared" si="27"/>
        <v>0</v>
      </c>
      <c r="M129" s="91">
        <f t="shared" si="28"/>
        <v>0</v>
      </c>
      <c r="N129" s="91">
        <f t="shared" si="29"/>
        <v>0</v>
      </c>
      <c r="O129" s="177"/>
      <c r="P129" s="91">
        <f t="shared" si="30"/>
        <v>0</v>
      </c>
      <c r="Q129" s="91">
        <f>N129*(1+saltab!$C$1)+P129</f>
        <v>0</v>
      </c>
      <c r="R129" s="78"/>
      <c r="T129" s="77"/>
      <c r="U129" s="179">
        <v>1</v>
      </c>
      <c r="V129" s="179">
        <v>1</v>
      </c>
      <c r="W129" s="179">
        <v>1</v>
      </c>
      <c r="X129" s="179">
        <v>1</v>
      </c>
      <c r="Y129" s="179">
        <v>1</v>
      </c>
      <c r="Z129" s="179">
        <v>1</v>
      </c>
      <c r="AA129" s="179">
        <v>1</v>
      </c>
      <c r="AB129" s="179">
        <v>1</v>
      </c>
      <c r="AC129" s="179">
        <v>1</v>
      </c>
      <c r="AD129" s="179">
        <v>1</v>
      </c>
      <c r="AE129" s="179">
        <v>1</v>
      </c>
      <c r="AF129" s="179">
        <v>1</v>
      </c>
      <c r="AG129" s="78"/>
      <c r="AI129" s="164">
        <f t="shared" si="31"/>
        <v>0</v>
      </c>
      <c r="AJ129" s="164">
        <f t="shared" si="32"/>
        <v>0</v>
      </c>
    </row>
    <row r="130" spans="2:36" x14ac:dyDescent="0.2">
      <c r="B130" s="77"/>
      <c r="C130" s="173"/>
      <c r="D130" s="174"/>
      <c r="E130" s="174"/>
      <c r="F130" s="24" t="e">
        <f>VLOOKUP(D130,saltab!$A$5:$W$40,23,FALSE)</f>
        <v>#N/A</v>
      </c>
      <c r="G130" s="175"/>
      <c r="H130" s="91">
        <f t="shared" si="23"/>
        <v>0</v>
      </c>
      <c r="I130" s="91">
        <f t="shared" si="24"/>
        <v>0</v>
      </c>
      <c r="J130" s="91">
        <f t="shared" si="25"/>
        <v>0</v>
      </c>
      <c r="K130" s="91">
        <f t="shared" si="26"/>
        <v>0</v>
      </c>
      <c r="L130" s="91">
        <f t="shared" si="27"/>
        <v>0</v>
      </c>
      <c r="M130" s="91">
        <f t="shared" si="28"/>
        <v>0</v>
      </c>
      <c r="N130" s="91">
        <f t="shared" si="29"/>
        <v>0</v>
      </c>
      <c r="O130" s="177"/>
      <c r="P130" s="91">
        <f t="shared" si="30"/>
        <v>0</v>
      </c>
      <c r="Q130" s="91">
        <f>N130*(1+saltab!$C$1)+P130</f>
        <v>0</v>
      </c>
      <c r="R130" s="78"/>
      <c r="T130" s="77"/>
      <c r="U130" s="179">
        <v>1</v>
      </c>
      <c r="V130" s="179">
        <v>1</v>
      </c>
      <c r="W130" s="179">
        <v>1</v>
      </c>
      <c r="X130" s="179">
        <v>1</v>
      </c>
      <c r="Y130" s="179">
        <v>1</v>
      </c>
      <c r="Z130" s="179">
        <v>1</v>
      </c>
      <c r="AA130" s="179">
        <v>1</v>
      </c>
      <c r="AB130" s="179">
        <v>1</v>
      </c>
      <c r="AC130" s="179">
        <v>1</v>
      </c>
      <c r="AD130" s="179">
        <v>1</v>
      </c>
      <c r="AE130" s="179">
        <v>1</v>
      </c>
      <c r="AF130" s="179">
        <v>1</v>
      </c>
      <c r="AG130" s="78"/>
      <c r="AI130" s="164">
        <f t="shared" si="31"/>
        <v>0</v>
      </c>
      <c r="AJ130" s="164">
        <f t="shared" si="32"/>
        <v>0</v>
      </c>
    </row>
    <row r="131" spans="2:36" x14ac:dyDescent="0.2">
      <c r="B131" s="77"/>
      <c r="C131" s="173"/>
      <c r="D131" s="174"/>
      <c r="E131" s="174"/>
      <c r="F131" s="24" t="e">
        <f>VLOOKUP(D131,saltab!$A$5:$W$40,23,FALSE)</f>
        <v>#N/A</v>
      </c>
      <c r="G131" s="175"/>
      <c r="H131" s="91">
        <f t="shared" si="23"/>
        <v>0</v>
      </c>
      <c r="I131" s="91">
        <f t="shared" si="24"/>
        <v>0</v>
      </c>
      <c r="J131" s="91">
        <f t="shared" si="25"/>
        <v>0</v>
      </c>
      <c r="K131" s="91">
        <f t="shared" si="26"/>
        <v>0</v>
      </c>
      <c r="L131" s="91">
        <f t="shared" si="27"/>
        <v>0</v>
      </c>
      <c r="M131" s="91">
        <f t="shared" si="28"/>
        <v>0</v>
      </c>
      <c r="N131" s="91">
        <f t="shared" si="29"/>
        <v>0</v>
      </c>
      <c r="O131" s="177"/>
      <c r="P131" s="91">
        <f t="shared" si="30"/>
        <v>0</v>
      </c>
      <c r="Q131" s="91">
        <f>N131*(1+saltab!$C$1)+P131</f>
        <v>0</v>
      </c>
      <c r="R131" s="78"/>
      <c r="T131" s="77"/>
      <c r="U131" s="179">
        <v>1</v>
      </c>
      <c r="V131" s="179">
        <v>1</v>
      </c>
      <c r="W131" s="179">
        <v>1</v>
      </c>
      <c r="X131" s="179">
        <v>1</v>
      </c>
      <c r="Y131" s="179">
        <v>1</v>
      </c>
      <c r="Z131" s="179">
        <v>1</v>
      </c>
      <c r="AA131" s="179">
        <v>1</v>
      </c>
      <c r="AB131" s="179">
        <v>1</v>
      </c>
      <c r="AC131" s="179">
        <v>1</v>
      </c>
      <c r="AD131" s="179">
        <v>1</v>
      </c>
      <c r="AE131" s="179">
        <v>1</v>
      </c>
      <c r="AF131" s="179">
        <v>1</v>
      </c>
      <c r="AG131" s="78"/>
      <c r="AI131" s="164">
        <f t="shared" si="31"/>
        <v>0</v>
      </c>
      <c r="AJ131" s="164">
        <f t="shared" si="32"/>
        <v>0</v>
      </c>
    </row>
    <row r="132" spans="2:36" x14ac:dyDescent="0.2">
      <c r="B132" s="77"/>
      <c r="C132" s="173"/>
      <c r="D132" s="174"/>
      <c r="E132" s="174"/>
      <c r="F132" s="24" t="e">
        <f>VLOOKUP(D132,saltab!$A$5:$W$40,23,FALSE)</f>
        <v>#N/A</v>
      </c>
      <c r="G132" s="175"/>
      <c r="H132" s="91">
        <f t="shared" si="23"/>
        <v>0</v>
      </c>
      <c r="I132" s="91">
        <f t="shared" si="24"/>
        <v>0</v>
      </c>
      <c r="J132" s="91">
        <f t="shared" si="25"/>
        <v>0</v>
      </c>
      <c r="K132" s="91">
        <f t="shared" si="26"/>
        <v>0</v>
      </c>
      <c r="L132" s="91">
        <f t="shared" si="27"/>
        <v>0</v>
      </c>
      <c r="M132" s="91">
        <f t="shared" si="28"/>
        <v>0</v>
      </c>
      <c r="N132" s="91">
        <f t="shared" si="29"/>
        <v>0</v>
      </c>
      <c r="O132" s="177"/>
      <c r="P132" s="91">
        <f t="shared" si="30"/>
        <v>0</v>
      </c>
      <c r="Q132" s="91">
        <f>N132*(1+saltab!$C$1)+P132</f>
        <v>0</v>
      </c>
      <c r="R132" s="78"/>
      <c r="T132" s="77"/>
      <c r="U132" s="179">
        <v>1</v>
      </c>
      <c r="V132" s="179">
        <v>1</v>
      </c>
      <c r="W132" s="179">
        <v>1</v>
      </c>
      <c r="X132" s="179">
        <v>1</v>
      </c>
      <c r="Y132" s="179">
        <v>1</v>
      </c>
      <c r="Z132" s="179">
        <v>1</v>
      </c>
      <c r="AA132" s="179">
        <v>1</v>
      </c>
      <c r="AB132" s="179">
        <v>1</v>
      </c>
      <c r="AC132" s="179">
        <v>1</v>
      </c>
      <c r="AD132" s="179">
        <v>1</v>
      </c>
      <c r="AE132" s="179">
        <v>1</v>
      </c>
      <c r="AF132" s="179">
        <v>1</v>
      </c>
      <c r="AG132" s="78"/>
      <c r="AI132" s="164">
        <f t="shared" si="31"/>
        <v>0</v>
      </c>
      <c r="AJ132" s="164">
        <f t="shared" si="32"/>
        <v>0</v>
      </c>
    </row>
    <row r="133" spans="2:36" x14ac:dyDescent="0.2">
      <c r="B133" s="77"/>
      <c r="C133" s="173"/>
      <c r="D133" s="174"/>
      <c r="E133" s="174"/>
      <c r="F133" s="24" t="e">
        <f>VLOOKUP(D133,saltab!$A$5:$W$40,23,FALSE)</f>
        <v>#N/A</v>
      </c>
      <c r="G133" s="175"/>
      <c r="H133" s="91">
        <f t="shared" si="23"/>
        <v>0</v>
      </c>
      <c r="I133" s="91">
        <f t="shared" si="24"/>
        <v>0</v>
      </c>
      <c r="J133" s="91">
        <f t="shared" si="25"/>
        <v>0</v>
      </c>
      <c r="K133" s="91">
        <f t="shared" si="26"/>
        <v>0</v>
      </c>
      <c r="L133" s="91">
        <f t="shared" si="27"/>
        <v>0</v>
      </c>
      <c r="M133" s="91">
        <f t="shared" si="28"/>
        <v>0</v>
      </c>
      <c r="N133" s="91">
        <f t="shared" si="29"/>
        <v>0</v>
      </c>
      <c r="O133" s="177"/>
      <c r="P133" s="91">
        <f t="shared" si="30"/>
        <v>0</v>
      </c>
      <c r="Q133" s="91">
        <f>N133*(1+saltab!$C$1)+P133</f>
        <v>0</v>
      </c>
      <c r="R133" s="78"/>
      <c r="T133" s="159"/>
      <c r="U133" s="179">
        <v>1</v>
      </c>
      <c r="V133" s="179">
        <v>1</v>
      </c>
      <c r="W133" s="179">
        <v>1</v>
      </c>
      <c r="X133" s="179">
        <v>1</v>
      </c>
      <c r="Y133" s="179">
        <v>1</v>
      </c>
      <c r="Z133" s="179">
        <v>1</v>
      </c>
      <c r="AA133" s="179">
        <v>1</v>
      </c>
      <c r="AB133" s="179">
        <v>1</v>
      </c>
      <c r="AC133" s="179">
        <v>1</v>
      </c>
      <c r="AD133" s="179">
        <v>1</v>
      </c>
      <c r="AE133" s="179">
        <v>1</v>
      </c>
      <c r="AF133" s="179">
        <v>1</v>
      </c>
      <c r="AG133" s="78"/>
      <c r="AI133" s="164">
        <f t="shared" si="31"/>
        <v>0</v>
      </c>
      <c r="AJ133" s="164">
        <f t="shared" si="32"/>
        <v>0</v>
      </c>
    </row>
    <row r="134" spans="2:36" x14ac:dyDescent="0.2">
      <c r="B134" s="77"/>
      <c r="C134" s="173"/>
      <c r="D134" s="174"/>
      <c r="E134" s="174"/>
      <c r="F134" s="24" t="e">
        <f>VLOOKUP(D134,saltab!$A$5:$W$40,23,FALSE)</f>
        <v>#N/A</v>
      </c>
      <c r="G134" s="175"/>
      <c r="H134" s="91">
        <f t="shared" si="23"/>
        <v>0</v>
      </c>
      <c r="I134" s="91">
        <f t="shared" si="24"/>
        <v>0</v>
      </c>
      <c r="J134" s="91">
        <f t="shared" si="25"/>
        <v>0</v>
      </c>
      <c r="K134" s="91">
        <f t="shared" si="26"/>
        <v>0</v>
      </c>
      <c r="L134" s="91">
        <f t="shared" si="27"/>
        <v>0</v>
      </c>
      <c r="M134" s="91">
        <f t="shared" si="28"/>
        <v>0</v>
      </c>
      <c r="N134" s="91">
        <f t="shared" si="29"/>
        <v>0</v>
      </c>
      <c r="O134" s="177"/>
      <c r="P134" s="91">
        <f t="shared" si="30"/>
        <v>0</v>
      </c>
      <c r="Q134" s="91">
        <f>N134*(1+saltab!$C$1)+P134</f>
        <v>0</v>
      </c>
      <c r="R134" s="78"/>
      <c r="T134" s="159"/>
      <c r="U134" s="179">
        <v>1</v>
      </c>
      <c r="V134" s="179">
        <v>1</v>
      </c>
      <c r="W134" s="179">
        <v>1</v>
      </c>
      <c r="X134" s="179">
        <v>1</v>
      </c>
      <c r="Y134" s="179">
        <v>1</v>
      </c>
      <c r="Z134" s="179">
        <v>1</v>
      </c>
      <c r="AA134" s="179">
        <v>1</v>
      </c>
      <c r="AB134" s="179">
        <v>1</v>
      </c>
      <c r="AC134" s="179">
        <v>1</v>
      </c>
      <c r="AD134" s="179">
        <v>1</v>
      </c>
      <c r="AE134" s="179">
        <v>1</v>
      </c>
      <c r="AF134" s="179">
        <v>1</v>
      </c>
      <c r="AG134" s="78"/>
      <c r="AI134" s="164">
        <f t="shared" si="31"/>
        <v>0</v>
      </c>
      <c r="AJ134" s="164">
        <f t="shared" si="32"/>
        <v>0</v>
      </c>
    </row>
    <row r="135" spans="2:36" x14ac:dyDescent="0.2">
      <c r="B135" s="77"/>
      <c r="C135" s="173"/>
      <c r="D135" s="174"/>
      <c r="E135" s="174"/>
      <c r="F135" s="24" t="e">
        <f>VLOOKUP(D135,saltab!$A$5:$W$40,23,FALSE)</f>
        <v>#N/A</v>
      </c>
      <c r="G135" s="175"/>
      <c r="H135" s="91">
        <f t="shared" si="23"/>
        <v>0</v>
      </c>
      <c r="I135" s="91">
        <f t="shared" si="24"/>
        <v>0</v>
      </c>
      <c r="J135" s="91">
        <f t="shared" si="25"/>
        <v>0</v>
      </c>
      <c r="K135" s="91">
        <f t="shared" si="26"/>
        <v>0</v>
      </c>
      <c r="L135" s="91">
        <f t="shared" si="27"/>
        <v>0</v>
      </c>
      <c r="M135" s="91">
        <f t="shared" si="28"/>
        <v>0</v>
      </c>
      <c r="N135" s="91">
        <f t="shared" si="29"/>
        <v>0</v>
      </c>
      <c r="O135" s="177"/>
      <c r="P135" s="91">
        <f t="shared" si="30"/>
        <v>0</v>
      </c>
      <c r="Q135" s="91">
        <f>N135*(1+saltab!$C$1)+P135</f>
        <v>0</v>
      </c>
      <c r="R135" s="78"/>
      <c r="T135" s="77"/>
      <c r="U135" s="179">
        <v>1</v>
      </c>
      <c r="V135" s="179">
        <v>1</v>
      </c>
      <c r="W135" s="179">
        <v>1</v>
      </c>
      <c r="X135" s="179">
        <v>1</v>
      </c>
      <c r="Y135" s="179">
        <v>1</v>
      </c>
      <c r="Z135" s="179">
        <v>1</v>
      </c>
      <c r="AA135" s="179">
        <v>1</v>
      </c>
      <c r="AB135" s="179">
        <v>1</v>
      </c>
      <c r="AC135" s="179">
        <v>1</v>
      </c>
      <c r="AD135" s="179">
        <v>1</v>
      </c>
      <c r="AE135" s="179">
        <v>1</v>
      </c>
      <c r="AF135" s="179">
        <v>1</v>
      </c>
      <c r="AG135" s="78"/>
      <c r="AI135" s="164">
        <f t="shared" si="31"/>
        <v>0</v>
      </c>
      <c r="AJ135" s="164">
        <f t="shared" si="32"/>
        <v>0</v>
      </c>
    </row>
    <row r="136" spans="2:36" x14ac:dyDescent="0.2">
      <c r="B136" s="77"/>
      <c r="C136" s="173"/>
      <c r="D136" s="174"/>
      <c r="E136" s="174"/>
      <c r="F136" s="24" t="e">
        <f>VLOOKUP(D136,saltab!$A$5:$W$40,23,FALSE)</f>
        <v>#N/A</v>
      </c>
      <c r="G136" s="175"/>
      <c r="H136" s="91">
        <f t="shared" si="23"/>
        <v>0</v>
      </c>
      <c r="I136" s="91">
        <f t="shared" si="24"/>
        <v>0</v>
      </c>
      <c r="J136" s="91">
        <f t="shared" si="25"/>
        <v>0</v>
      </c>
      <c r="K136" s="91">
        <f t="shared" si="26"/>
        <v>0</v>
      </c>
      <c r="L136" s="91">
        <f t="shared" si="27"/>
        <v>0</v>
      </c>
      <c r="M136" s="91">
        <f t="shared" si="28"/>
        <v>0</v>
      </c>
      <c r="N136" s="91">
        <f t="shared" si="29"/>
        <v>0</v>
      </c>
      <c r="O136" s="177"/>
      <c r="P136" s="91">
        <f t="shared" si="30"/>
        <v>0</v>
      </c>
      <c r="Q136" s="91">
        <f>N136*(1+saltab!$C$1)+P136</f>
        <v>0</v>
      </c>
      <c r="R136" s="78"/>
      <c r="T136" s="77"/>
      <c r="U136" s="179">
        <v>1</v>
      </c>
      <c r="V136" s="179">
        <v>1</v>
      </c>
      <c r="W136" s="179">
        <v>1</v>
      </c>
      <c r="X136" s="179">
        <v>1</v>
      </c>
      <c r="Y136" s="179">
        <v>1</v>
      </c>
      <c r="Z136" s="179">
        <v>1</v>
      </c>
      <c r="AA136" s="179">
        <v>1</v>
      </c>
      <c r="AB136" s="179">
        <v>1</v>
      </c>
      <c r="AC136" s="179">
        <v>1</v>
      </c>
      <c r="AD136" s="179">
        <v>1</v>
      </c>
      <c r="AE136" s="179">
        <v>1</v>
      </c>
      <c r="AF136" s="179">
        <v>1</v>
      </c>
      <c r="AG136" s="78"/>
      <c r="AI136" s="164">
        <f t="shared" si="31"/>
        <v>0</v>
      </c>
      <c r="AJ136" s="164">
        <f t="shared" si="32"/>
        <v>0</v>
      </c>
    </row>
    <row r="137" spans="2:36" x14ac:dyDescent="0.2">
      <c r="B137" s="77"/>
      <c r="C137" s="173"/>
      <c r="D137" s="174"/>
      <c r="E137" s="174"/>
      <c r="F137" s="24" t="e">
        <f>VLOOKUP(D137,saltab!$A$5:$W$40,23,FALSE)</f>
        <v>#N/A</v>
      </c>
      <c r="G137" s="175"/>
      <c r="H137" s="91">
        <f t="shared" si="23"/>
        <v>0</v>
      </c>
      <c r="I137" s="91">
        <f t="shared" si="24"/>
        <v>0</v>
      </c>
      <c r="J137" s="91">
        <f t="shared" si="25"/>
        <v>0</v>
      </c>
      <c r="K137" s="91">
        <f t="shared" si="26"/>
        <v>0</v>
      </c>
      <c r="L137" s="91">
        <f t="shared" si="27"/>
        <v>0</v>
      </c>
      <c r="M137" s="91">
        <f t="shared" si="28"/>
        <v>0</v>
      </c>
      <c r="N137" s="91">
        <f t="shared" si="29"/>
        <v>0</v>
      </c>
      <c r="O137" s="177"/>
      <c r="P137" s="91">
        <f t="shared" si="30"/>
        <v>0</v>
      </c>
      <c r="Q137" s="91">
        <f>N137*(1+saltab!$C$1)+P137</f>
        <v>0</v>
      </c>
      <c r="R137" s="78"/>
      <c r="T137" s="77"/>
      <c r="U137" s="179">
        <v>1</v>
      </c>
      <c r="V137" s="179">
        <v>1</v>
      </c>
      <c r="W137" s="179">
        <v>1</v>
      </c>
      <c r="X137" s="179">
        <v>1</v>
      </c>
      <c r="Y137" s="179">
        <v>1</v>
      </c>
      <c r="Z137" s="179">
        <v>1</v>
      </c>
      <c r="AA137" s="179">
        <v>1</v>
      </c>
      <c r="AB137" s="179">
        <v>1</v>
      </c>
      <c r="AC137" s="179">
        <v>1</v>
      </c>
      <c r="AD137" s="179">
        <v>1</v>
      </c>
      <c r="AE137" s="179">
        <v>1</v>
      </c>
      <c r="AF137" s="179">
        <v>1</v>
      </c>
      <c r="AG137" s="78"/>
      <c r="AI137" s="164">
        <f t="shared" si="31"/>
        <v>0</v>
      </c>
      <c r="AJ137" s="164">
        <f t="shared" si="32"/>
        <v>0</v>
      </c>
    </row>
    <row r="138" spans="2:36" x14ac:dyDescent="0.2">
      <c r="B138" s="77"/>
      <c r="C138" s="173"/>
      <c r="D138" s="174"/>
      <c r="E138" s="174"/>
      <c r="F138" s="24" t="e">
        <f>VLOOKUP(D138,saltab!$A$5:$W$40,23,FALSE)</f>
        <v>#N/A</v>
      </c>
      <c r="G138" s="175"/>
      <c r="H138" s="91">
        <f t="shared" si="23"/>
        <v>0</v>
      </c>
      <c r="I138" s="91">
        <f t="shared" si="24"/>
        <v>0</v>
      </c>
      <c r="J138" s="91">
        <f t="shared" si="25"/>
        <v>0</v>
      </c>
      <c r="K138" s="91">
        <f t="shared" si="26"/>
        <v>0</v>
      </c>
      <c r="L138" s="91">
        <f t="shared" si="27"/>
        <v>0</v>
      </c>
      <c r="M138" s="91">
        <f t="shared" si="28"/>
        <v>0</v>
      </c>
      <c r="N138" s="91">
        <f t="shared" si="29"/>
        <v>0</v>
      </c>
      <c r="O138" s="177"/>
      <c r="P138" s="91">
        <f t="shared" si="30"/>
        <v>0</v>
      </c>
      <c r="Q138" s="91">
        <f>N138*(1+saltab!$C$1)+P138</f>
        <v>0</v>
      </c>
      <c r="R138" s="78"/>
      <c r="T138" s="77"/>
      <c r="U138" s="179">
        <v>1</v>
      </c>
      <c r="V138" s="179">
        <v>1</v>
      </c>
      <c r="W138" s="179">
        <v>1</v>
      </c>
      <c r="X138" s="179">
        <v>1</v>
      </c>
      <c r="Y138" s="179">
        <v>1</v>
      </c>
      <c r="Z138" s="179">
        <v>1</v>
      </c>
      <c r="AA138" s="179">
        <v>1</v>
      </c>
      <c r="AB138" s="179">
        <v>1</v>
      </c>
      <c r="AC138" s="179">
        <v>1</v>
      </c>
      <c r="AD138" s="179">
        <v>1</v>
      </c>
      <c r="AE138" s="179">
        <v>1</v>
      </c>
      <c r="AF138" s="179">
        <v>1</v>
      </c>
      <c r="AG138" s="78"/>
      <c r="AI138" s="164">
        <f t="shared" si="31"/>
        <v>0</v>
      </c>
      <c r="AJ138" s="164">
        <f t="shared" si="32"/>
        <v>0</v>
      </c>
    </row>
    <row r="139" spans="2:36" x14ac:dyDescent="0.2">
      <c r="B139" s="77"/>
      <c r="C139" s="173"/>
      <c r="D139" s="174"/>
      <c r="E139" s="174"/>
      <c r="F139" s="24" t="e">
        <f>VLOOKUP(D139,saltab!$A$5:$W$40,23,FALSE)</f>
        <v>#N/A</v>
      </c>
      <c r="G139" s="175"/>
      <c r="H139" s="91">
        <f t="shared" si="23"/>
        <v>0</v>
      </c>
      <c r="I139" s="91">
        <f t="shared" si="24"/>
        <v>0</v>
      </c>
      <c r="J139" s="91">
        <f t="shared" si="25"/>
        <v>0</v>
      </c>
      <c r="K139" s="91">
        <f t="shared" si="26"/>
        <v>0</v>
      </c>
      <c r="L139" s="91">
        <f t="shared" si="27"/>
        <v>0</v>
      </c>
      <c r="M139" s="91">
        <f t="shared" si="28"/>
        <v>0</v>
      </c>
      <c r="N139" s="91">
        <f t="shared" si="29"/>
        <v>0</v>
      </c>
      <c r="O139" s="177"/>
      <c r="P139" s="91">
        <f t="shared" si="30"/>
        <v>0</v>
      </c>
      <c r="Q139" s="91">
        <f>N139*(1+saltab!$C$1)+P139</f>
        <v>0</v>
      </c>
      <c r="R139" s="78"/>
      <c r="T139" s="77"/>
      <c r="U139" s="179">
        <v>1</v>
      </c>
      <c r="V139" s="179">
        <v>1</v>
      </c>
      <c r="W139" s="179">
        <v>1</v>
      </c>
      <c r="X139" s="179">
        <v>1</v>
      </c>
      <c r="Y139" s="179">
        <v>1</v>
      </c>
      <c r="Z139" s="179">
        <v>1</v>
      </c>
      <c r="AA139" s="179">
        <v>1</v>
      </c>
      <c r="AB139" s="179">
        <v>1</v>
      </c>
      <c r="AC139" s="179">
        <v>1</v>
      </c>
      <c r="AD139" s="179">
        <v>1</v>
      </c>
      <c r="AE139" s="179">
        <v>1</v>
      </c>
      <c r="AF139" s="179">
        <v>1</v>
      </c>
      <c r="AG139" s="78"/>
      <c r="AI139" s="164">
        <f t="shared" si="31"/>
        <v>0</v>
      </c>
      <c r="AJ139" s="164">
        <f t="shared" si="32"/>
        <v>0</v>
      </c>
    </row>
    <row r="140" spans="2:36" x14ac:dyDescent="0.2">
      <c r="B140" s="77"/>
      <c r="C140" s="173"/>
      <c r="D140" s="174"/>
      <c r="E140" s="174"/>
      <c r="F140" s="24" t="e">
        <f>VLOOKUP(D140,saltab!$A$5:$W$40,23,FALSE)</f>
        <v>#N/A</v>
      </c>
      <c r="G140" s="175"/>
      <c r="H140" s="91">
        <f t="shared" si="23"/>
        <v>0</v>
      </c>
      <c r="I140" s="91">
        <f t="shared" si="24"/>
        <v>0</v>
      </c>
      <c r="J140" s="91">
        <f t="shared" si="25"/>
        <v>0</v>
      </c>
      <c r="K140" s="91">
        <f t="shared" si="26"/>
        <v>0</v>
      </c>
      <c r="L140" s="91">
        <f t="shared" si="27"/>
        <v>0</v>
      </c>
      <c r="M140" s="91">
        <f t="shared" si="28"/>
        <v>0</v>
      </c>
      <c r="N140" s="91">
        <f t="shared" si="29"/>
        <v>0</v>
      </c>
      <c r="O140" s="177"/>
      <c r="P140" s="91">
        <f t="shared" si="30"/>
        <v>0</v>
      </c>
      <c r="Q140" s="91">
        <f>N140*(1+saltab!$C$1)+P140</f>
        <v>0</v>
      </c>
      <c r="R140" s="78"/>
      <c r="T140" s="77"/>
      <c r="U140" s="179">
        <v>1</v>
      </c>
      <c r="V140" s="179">
        <v>1</v>
      </c>
      <c r="W140" s="179">
        <v>1</v>
      </c>
      <c r="X140" s="179">
        <v>1</v>
      </c>
      <c r="Y140" s="179">
        <v>1</v>
      </c>
      <c r="Z140" s="179">
        <v>1</v>
      </c>
      <c r="AA140" s="179">
        <v>1</v>
      </c>
      <c r="AB140" s="179">
        <v>1</v>
      </c>
      <c r="AC140" s="179">
        <v>1</v>
      </c>
      <c r="AD140" s="179">
        <v>1</v>
      </c>
      <c r="AE140" s="179">
        <v>1</v>
      </c>
      <c r="AF140" s="179">
        <v>1</v>
      </c>
      <c r="AG140" s="78"/>
      <c r="AI140" s="164">
        <f t="shared" si="31"/>
        <v>0</v>
      </c>
      <c r="AJ140" s="164">
        <f t="shared" si="32"/>
        <v>0</v>
      </c>
    </row>
    <row r="141" spans="2:36" x14ac:dyDescent="0.2">
      <c r="B141" s="80"/>
      <c r="C141" s="173"/>
      <c r="D141" s="174"/>
      <c r="E141" s="174"/>
      <c r="F141" s="24" t="e">
        <f>VLOOKUP(D141,saltab!$A$5:$W$40,23,FALSE)</f>
        <v>#N/A</v>
      </c>
      <c r="G141" s="175"/>
      <c r="H141" s="91">
        <f t="shared" si="23"/>
        <v>0</v>
      </c>
      <c r="I141" s="91">
        <f t="shared" si="24"/>
        <v>0</v>
      </c>
      <c r="J141" s="91">
        <f t="shared" si="25"/>
        <v>0</v>
      </c>
      <c r="K141" s="91">
        <f t="shared" si="26"/>
        <v>0</v>
      </c>
      <c r="L141" s="91">
        <f t="shared" si="27"/>
        <v>0</v>
      </c>
      <c r="M141" s="91">
        <f t="shared" si="28"/>
        <v>0</v>
      </c>
      <c r="N141" s="91">
        <f t="shared" si="29"/>
        <v>0</v>
      </c>
      <c r="O141" s="177"/>
      <c r="P141" s="91">
        <f t="shared" si="30"/>
        <v>0</v>
      </c>
      <c r="Q141" s="91">
        <f>N141*(1+saltab!$C$1)+P141</f>
        <v>0</v>
      </c>
      <c r="R141" s="81"/>
      <c r="S141" s="13"/>
      <c r="T141" s="80"/>
      <c r="U141" s="179">
        <v>1</v>
      </c>
      <c r="V141" s="179">
        <v>1</v>
      </c>
      <c r="W141" s="179">
        <v>1</v>
      </c>
      <c r="X141" s="179">
        <v>1</v>
      </c>
      <c r="Y141" s="179">
        <v>1</v>
      </c>
      <c r="Z141" s="179">
        <v>1</v>
      </c>
      <c r="AA141" s="179">
        <v>1</v>
      </c>
      <c r="AB141" s="179">
        <v>1</v>
      </c>
      <c r="AC141" s="179">
        <v>1</v>
      </c>
      <c r="AD141" s="179">
        <v>1</v>
      </c>
      <c r="AE141" s="179">
        <v>1</v>
      </c>
      <c r="AF141" s="179">
        <v>1</v>
      </c>
      <c r="AG141" s="81"/>
      <c r="AI141" s="164">
        <f t="shared" si="31"/>
        <v>0</v>
      </c>
      <c r="AJ141" s="164">
        <f t="shared" si="32"/>
        <v>0</v>
      </c>
    </row>
    <row r="142" spans="2:36" x14ac:dyDescent="0.2">
      <c r="B142" s="80"/>
      <c r="C142" s="173"/>
      <c r="D142" s="174"/>
      <c r="E142" s="174"/>
      <c r="F142" s="24" t="e">
        <f>VLOOKUP(D142,saltab!$A$5:$W$40,23,FALSE)</f>
        <v>#N/A</v>
      </c>
      <c r="G142" s="175"/>
      <c r="H142" s="91">
        <f t="shared" si="23"/>
        <v>0</v>
      </c>
      <c r="I142" s="91">
        <f t="shared" si="24"/>
        <v>0</v>
      </c>
      <c r="J142" s="91">
        <f t="shared" si="25"/>
        <v>0</v>
      </c>
      <c r="K142" s="91">
        <f t="shared" si="26"/>
        <v>0</v>
      </c>
      <c r="L142" s="91">
        <f t="shared" si="27"/>
        <v>0</v>
      </c>
      <c r="M142" s="91">
        <f t="shared" si="28"/>
        <v>0</v>
      </c>
      <c r="N142" s="91">
        <f t="shared" si="29"/>
        <v>0</v>
      </c>
      <c r="O142" s="177"/>
      <c r="P142" s="91">
        <f t="shared" si="30"/>
        <v>0</v>
      </c>
      <c r="Q142" s="91">
        <f>N142*(1+saltab!$C$1)+P142</f>
        <v>0</v>
      </c>
      <c r="R142" s="81"/>
      <c r="S142" s="13"/>
      <c r="T142" s="80"/>
      <c r="U142" s="179">
        <v>1</v>
      </c>
      <c r="V142" s="179">
        <v>1</v>
      </c>
      <c r="W142" s="179">
        <v>1</v>
      </c>
      <c r="X142" s="179">
        <v>1</v>
      </c>
      <c r="Y142" s="179">
        <v>1</v>
      </c>
      <c r="Z142" s="179">
        <v>1</v>
      </c>
      <c r="AA142" s="179">
        <v>1</v>
      </c>
      <c r="AB142" s="179">
        <v>1</v>
      </c>
      <c r="AC142" s="179">
        <v>1</v>
      </c>
      <c r="AD142" s="179">
        <v>1</v>
      </c>
      <c r="AE142" s="179">
        <v>1</v>
      </c>
      <c r="AF142" s="179">
        <v>1</v>
      </c>
      <c r="AG142" s="81"/>
      <c r="AI142" s="164">
        <f t="shared" si="31"/>
        <v>0</v>
      </c>
      <c r="AJ142" s="164">
        <f t="shared" si="32"/>
        <v>0</v>
      </c>
    </row>
    <row r="143" spans="2:36" x14ac:dyDescent="0.2">
      <c r="B143" s="80"/>
      <c r="C143" s="173"/>
      <c r="D143" s="174"/>
      <c r="E143" s="174"/>
      <c r="F143" s="24" t="e">
        <f>VLOOKUP(D143,saltab!$A$5:$W$40,23,FALSE)</f>
        <v>#N/A</v>
      </c>
      <c r="G143" s="175"/>
      <c r="H143" s="91">
        <f t="shared" si="23"/>
        <v>0</v>
      </c>
      <c r="I143" s="91">
        <f t="shared" si="24"/>
        <v>0</v>
      </c>
      <c r="J143" s="91">
        <f t="shared" si="25"/>
        <v>0</v>
      </c>
      <c r="K143" s="91">
        <f t="shared" si="26"/>
        <v>0</v>
      </c>
      <c r="L143" s="91">
        <f t="shared" si="27"/>
        <v>0</v>
      </c>
      <c r="M143" s="91">
        <f t="shared" si="28"/>
        <v>0</v>
      </c>
      <c r="N143" s="91">
        <f t="shared" si="29"/>
        <v>0</v>
      </c>
      <c r="O143" s="177"/>
      <c r="P143" s="91">
        <f t="shared" si="30"/>
        <v>0</v>
      </c>
      <c r="Q143" s="91">
        <f>N143*(1+saltab!$C$1)+P143</f>
        <v>0</v>
      </c>
      <c r="R143" s="81"/>
      <c r="S143" s="13"/>
      <c r="T143" s="80"/>
      <c r="U143" s="179">
        <v>1</v>
      </c>
      <c r="V143" s="179">
        <v>1</v>
      </c>
      <c r="W143" s="179">
        <v>1</v>
      </c>
      <c r="X143" s="179">
        <v>1</v>
      </c>
      <c r="Y143" s="179">
        <v>1</v>
      </c>
      <c r="Z143" s="179">
        <v>1</v>
      </c>
      <c r="AA143" s="179">
        <v>1</v>
      </c>
      <c r="AB143" s="179">
        <v>1</v>
      </c>
      <c r="AC143" s="179">
        <v>1</v>
      </c>
      <c r="AD143" s="179">
        <v>1</v>
      </c>
      <c r="AE143" s="179">
        <v>1</v>
      </c>
      <c r="AF143" s="179">
        <v>1</v>
      </c>
      <c r="AG143" s="81"/>
      <c r="AI143" s="164">
        <f t="shared" si="31"/>
        <v>0</v>
      </c>
      <c r="AJ143" s="164">
        <f t="shared" si="32"/>
        <v>0</v>
      </c>
    </row>
    <row r="144" spans="2:36" x14ac:dyDescent="0.2">
      <c r="B144" s="80"/>
      <c r="C144" s="173"/>
      <c r="D144" s="174"/>
      <c r="E144" s="174"/>
      <c r="F144" s="24" t="e">
        <f>VLOOKUP(D144,saltab!$A$5:$W$40,23,FALSE)</f>
        <v>#N/A</v>
      </c>
      <c r="G144" s="175"/>
      <c r="H144" s="91">
        <f t="shared" si="23"/>
        <v>0</v>
      </c>
      <c r="I144" s="91">
        <f t="shared" si="24"/>
        <v>0</v>
      </c>
      <c r="J144" s="91">
        <f t="shared" si="25"/>
        <v>0</v>
      </c>
      <c r="K144" s="91">
        <f t="shared" si="26"/>
        <v>0</v>
      </c>
      <c r="L144" s="91">
        <f t="shared" si="27"/>
        <v>0</v>
      </c>
      <c r="M144" s="91">
        <f t="shared" si="28"/>
        <v>0</v>
      </c>
      <c r="N144" s="91">
        <f t="shared" si="29"/>
        <v>0</v>
      </c>
      <c r="O144" s="177"/>
      <c r="P144" s="91">
        <f t="shared" si="30"/>
        <v>0</v>
      </c>
      <c r="Q144" s="91">
        <f>N144*(1+saltab!$C$1)+P144</f>
        <v>0</v>
      </c>
      <c r="R144" s="81"/>
      <c r="S144" s="13"/>
      <c r="T144" s="80"/>
      <c r="U144" s="179">
        <v>1</v>
      </c>
      <c r="V144" s="179">
        <v>1</v>
      </c>
      <c r="W144" s="179">
        <v>1</v>
      </c>
      <c r="X144" s="179">
        <v>1</v>
      </c>
      <c r="Y144" s="179">
        <v>1</v>
      </c>
      <c r="Z144" s="179">
        <v>1</v>
      </c>
      <c r="AA144" s="179">
        <v>1</v>
      </c>
      <c r="AB144" s="179">
        <v>1</v>
      </c>
      <c r="AC144" s="179">
        <v>1</v>
      </c>
      <c r="AD144" s="179">
        <v>1</v>
      </c>
      <c r="AE144" s="179">
        <v>1</v>
      </c>
      <c r="AF144" s="179">
        <v>1</v>
      </c>
      <c r="AG144" s="81"/>
      <c r="AI144" s="164">
        <f t="shared" si="31"/>
        <v>0</v>
      </c>
      <c r="AJ144" s="164">
        <f t="shared" si="32"/>
        <v>0</v>
      </c>
    </row>
    <row r="145" spans="2:36" x14ac:dyDescent="0.2">
      <c r="B145" s="80"/>
      <c r="C145" s="173"/>
      <c r="D145" s="174"/>
      <c r="E145" s="174"/>
      <c r="F145" s="24" t="e">
        <f>VLOOKUP(D145,saltab!$A$5:$W$40,23,FALSE)</f>
        <v>#N/A</v>
      </c>
      <c r="G145" s="175"/>
      <c r="H145" s="91">
        <f t="shared" si="23"/>
        <v>0</v>
      </c>
      <c r="I145" s="91">
        <f t="shared" si="24"/>
        <v>0</v>
      </c>
      <c r="J145" s="91">
        <f t="shared" si="25"/>
        <v>0</v>
      </c>
      <c r="K145" s="91">
        <f t="shared" si="26"/>
        <v>0</v>
      </c>
      <c r="L145" s="91">
        <f t="shared" si="27"/>
        <v>0</v>
      </c>
      <c r="M145" s="91">
        <f t="shared" si="28"/>
        <v>0</v>
      </c>
      <c r="N145" s="91">
        <f t="shared" si="29"/>
        <v>0</v>
      </c>
      <c r="O145" s="177"/>
      <c r="P145" s="91">
        <f t="shared" si="30"/>
        <v>0</v>
      </c>
      <c r="Q145" s="91">
        <f>N145*(1+saltab!$C$1)+P145</f>
        <v>0</v>
      </c>
      <c r="R145" s="81"/>
      <c r="S145" s="13"/>
      <c r="T145" s="80"/>
      <c r="U145" s="179">
        <v>1</v>
      </c>
      <c r="V145" s="179">
        <v>1</v>
      </c>
      <c r="W145" s="179">
        <v>1</v>
      </c>
      <c r="X145" s="179">
        <v>1</v>
      </c>
      <c r="Y145" s="179">
        <v>1</v>
      </c>
      <c r="Z145" s="179">
        <v>1</v>
      </c>
      <c r="AA145" s="179">
        <v>1</v>
      </c>
      <c r="AB145" s="179">
        <v>1</v>
      </c>
      <c r="AC145" s="179">
        <v>1</v>
      </c>
      <c r="AD145" s="179">
        <v>1</v>
      </c>
      <c r="AE145" s="179">
        <v>1</v>
      </c>
      <c r="AF145" s="179">
        <v>1</v>
      </c>
      <c r="AG145" s="81"/>
      <c r="AI145" s="164">
        <f t="shared" si="31"/>
        <v>0</v>
      </c>
      <c r="AJ145" s="164">
        <f t="shared" si="32"/>
        <v>0</v>
      </c>
    </row>
    <row r="146" spans="2:36" x14ac:dyDescent="0.2">
      <c r="B146" s="80"/>
      <c r="C146" s="173"/>
      <c r="D146" s="174"/>
      <c r="E146" s="174"/>
      <c r="F146" s="24" t="e">
        <f>VLOOKUP(D146,saltab!$A$5:$W$40,23,FALSE)</f>
        <v>#N/A</v>
      </c>
      <c r="G146" s="175"/>
      <c r="H146" s="91">
        <f t="shared" si="23"/>
        <v>0</v>
      </c>
      <c r="I146" s="91">
        <f t="shared" si="24"/>
        <v>0</v>
      </c>
      <c r="J146" s="91">
        <f t="shared" si="25"/>
        <v>0</v>
      </c>
      <c r="K146" s="91">
        <f t="shared" si="26"/>
        <v>0</v>
      </c>
      <c r="L146" s="91">
        <f t="shared" si="27"/>
        <v>0</v>
      </c>
      <c r="M146" s="91">
        <f t="shared" si="28"/>
        <v>0</v>
      </c>
      <c r="N146" s="91">
        <f t="shared" si="29"/>
        <v>0</v>
      </c>
      <c r="O146" s="177"/>
      <c r="P146" s="91">
        <f t="shared" si="30"/>
        <v>0</v>
      </c>
      <c r="Q146" s="91">
        <f>N146*(1+saltab!$C$1)+P146</f>
        <v>0</v>
      </c>
      <c r="R146" s="81"/>
      <c r="S146" s="13"/>
      <c r="T146" s="80"/>
      <c r="U146" s="179">
        <v>1</v>
      </c>
      <c r="V146" s="179">
        <v>1</v>
      </c>
      <c r="W146" s="179">
        <v>1</v>
      </c>
      <c r="X146" s="179">
        <v>1</v>
      </c>
      <c r="Y146" s="179">
        <v>1</v>
      </c>
      <c r="Z146" s="179">
        <v>1</v>
      </c>
      <c r="AA146" s="179">
        <v>1</v>
      </c>
      <c r="AB146" s="179">
        <v>1</v>
      </c>
      <c r="AC146" s="179">
        <v>1</v>
      </c>
      <c r="AD146" s="179">
        <v>1</v>
      </c>
      <c r="AE146" s="179">
        <v>1</v>
      </c>
      <c r="AF146" s="179">
        <v>1</v>
      </c>
      <c r="AG146" s="81"/>
      <c r="AI146" s="164">
        <f t="shared" si="31"/>
        <v>0</v>
      </c>
      <c r="AJ146" s="164">
        <f t="shared" si="32"/>
        <v>0</v>
      </c>
    </row>
    <row r="147" spans="2:36" x14ac:dyDescent="0.2">
      <c r="B147" s="77"/>
      <c r="C147" s="173"/>
      <c r="D147" s="174"/>
      <c r="E147" s="174"/>
      <c r="F147" s="24" t="e">
        <f>VLOOKUP(D147,saltab!$A$5:$W$40,23,FALSE)</f>
        <v>#N/A</v>
      </c>
      <c r="G147" s="175"/>
      <c r="H147" s="91">
        <f t="shared" si="23"/>
        <v>0</v>
      </c>
      <c r="I147" s="91">
        <f t="shared" si="24"/>
        <v>0</v>
      </c>
      <c r="J147" s="91">
        <f t="shared" si="25"/>
        <v>0</v>
      </c>
      <c r="K147" s="91">
        <f t="shared" si="26"/>
        <v>0</v>
      </c>
      <c r="L147" s="91">
        <f t="shared" si="27"/>
        <v>0</v>
      </c>
      <c r="M147" s="91">
        <f t="shared" si="28"/>
        <v>0</v>
      </c>
      <c r="N147" s="91">
        <f t="shared" si="29"/>
        <v>0</v>
      </c>
      <c r="O147" s="177"/>
      <c r="P147" s="91">
        <f t="shared" si="30"/>
        <v>0</v>
      </c>
      <c r="Q147" s="91">
        <f>N147*(1+saltab!$C$1)+P147</f>
        <v>0</v>
      </c>
      <c r="R147" s="78"/>
      <c r="T147" s="77"/>
      <c r="U147" s="179">
        <v>1</v>
      </c>
      <c r="V147" s="179">
        <v>1</v>
      </c>
      <c r="W147" s="179">
        <v>1</v>
      </c>
      <c r="X147" s="179">
        <v>1</v>
      </c>
      <c r="Y147" s="179">
        <v>1</v>
      </c>
      <c r="Z147" s="179">
        <v>1</v>
      </c>
      <c r="AA147" s="179">
        <v>1</v>
      </c>
      <c r="AB147" s="179">
        <v>1</v>
      </c>
      <c r="AC147" s="179">
        <v>1</v>
      </c>
      <c r="AD147" s="179">
        <v>1</v>
      </c>
      <c r="AE147" s="179">
        <v>1</v>
      </c>
      <c r="AF147" s="179">
        <v>1</v>
      </c>
      <c r="AG147" s="78"/>
      <c r="AI147" s="164">
        <f t="shared" si="31"/>
        <v>0</v>
      </c>
      <c r="AJ147" s="164">
        <f t="shared" si="32"/>
        <v>0</v>
      </c>
    </row>
    <row r="148" spans="2:36" x14ac:dyDescent="0.2">
      <c r="B148" s="77"/>
      <c r="C148" s="173"/>
      <c r="D148" s="174"/>
      <c r="E148" s="174"/>
      <c r="F148" s="24" t="e">
        <f>VLOOKUP(D148,saltab!$A$5:$W$40,23,FALSE)</f>
        <v>#N/A</v>
      </c>
      <c r="G148" s="175"/>
      <c r="H148" s="91">
        <f t="shared" si="23"/>
        <v>0</v>
      </c>
      <c r="I148" s="91">
        <f t="shared" si="24"/>
        <v>0</v>
      </c>
      <c r="J148" s="91">
        <f t="shared" si="25"/>
        <v>0</v>
      </c>
      <c r="K148" s="91">
        <f t="shared" si="26"/>
        <v>0</v>
      </c>
      <c r="L148" s="91">
        <f t="shared" si="27"/>
        <v>0</v>
      </c>
      <c r="M148" s="91">
        <f t="shared" si="28"/>
        <v>0</v>
      </c>
      <c r="N148" s="91">
        <f t="shared" si="29"/>
        <v>0</v>
      </c>
      <c r="O148" s="177"/>
      <c r="P148" s="91">
        <f t="shared" si="30"/>
        <v>0</v>
      </c>
      <c r="Q148" s="91">
        <f>N148*(1+saltab!$C$1)+P148</f>
        <v>0</v>
      </c>
      <c r="R148" s="78"/>
      <c r="T148" s="77"/>
      <c r="U148" s="179">
        <v>1</v>
      </c>
      <c r="V148" s="179">
        <v>1</v>
      </c>
      <c r="W148" s="179">
        <v>1</v>
      </c>
      <c r="X148" s="179">
        <v>1</v>
      </c>
      <c r="Y148" s="179">
        <v>1</v>
      </c>
      <c r="Z148" s="179">
        <v>1</v>
      </c>
      <c r="AA148" s="179">
        <v>1</v>
      </c>
      <c r="AB148" s="179">
        <v>1</v>
      </c>
      <c r="AC148" s="179">
        <v>1</v>
      </c>
      <c r="AD148" s="179">
        <v>1</v>
      </c>
      <c r="AE148" s="179">
        <v>1</v>
      </c>
      <c r="AF148" s="179">
        <v>1</v>
      </c>
      <c r="AG148" s="78"/>
      <c r="AI148" s="164">
        <f t="shared" si="31"/>
        <v>0</v>
      </c>
      <c r="AJ148" s="164">
        <f t="shared" si="32"/>
        <v>0</v>
      </c>
    </row>
    <row r="149" spans="2:36" x14ac:dyDescent="0.2">
      <c r="B149" s="77"/>
      <c r="C149" s="173"/>
      <c r="D149" s="174"/>
      <c r="E149" s="174"/>
      <c r="F149" s="24" t="e">
        <f>VLOOKUP(D149,saltab!$A$5:$W$40,23,FALSE)</f>
        <v>#N/A</v>
      </c>
      <c r="G149" s="175"/>
      <c r="H149" s="91">
        <f t="shared" si="23"/>
        <v>0</v>
      </c>
      <c r="I149" s="91">
        <f t="shared" si="24"/>
        <v>0</v>
      </c>
      <c r="J149" s="91">
        <f t="shared" si="25"/>
        <v>0</v>
      </c>
      <c r="K149" s="91">
        <f t="shared" si="26"/>
        <v>0</v>
      </c>
      <c r="L149" s="91">
        <f t="shared" si="27"/>
        <v>0</v>
      </c>
      <c r="M149" s="91">
        <f t="shared" si="28"/>
        <v>0</v>
      </c>
      <c r="N149" s="91">
        <f t="shared" si="29"/>
        <v>0</v>
      </c>
      <c r="O149" s="177"/>
      <c r="P149" s="91">
        <f t="shared" si="30"/>
        <v>0</v>
      </c>
      <c r="Q149" s="91">
        <f>N149*(1+saltab!$C$1)+P149</f>
        <v>0</v>
      </c>
      <c r="R149" s="78"/>
      <c r="T149" s="77"/>
      <c r="U149" s="179">
        <v>1</v>
      </c>
      <c r="V149" s="179">
        <v>1</v>
      </c>
      <c r="W149" s="179">
        <v>1</v>
      </c>
      <c r="X149" s="179">
        <v>1</v>
      </c>
      <c r="Y149" s="179">
        <v>1</v>
      </c>
      <c r="Z149" s="179">
        <v>1</v>
      </c>
      <c r="AA149" s="179">
        <v>1</v>
      </c>
      <c r="AB149" s="179">
        <v>1</v>
      </c>
      <c r="AC149" s="179">
        <v>1</v>
      </c>
      <c r="AD149" s="179">
        <v>1</v>
      </c>
      <c r="AE149" s="179">
        <v>1</v>
      </c>
      <c r="AF149" s="179">
        <v>1</v>
      </c>
      <c r="AG149" s="78"/>
      <c r="AI149" s="164">
        <f t="shared" si="31"/>
        <v>0</v>
      </c>
      <c r="AJ149" s="164">
        <f t="shared" si="32"/>
        <v>0</v>
      </c>
    </row>
    <row r="150" spans="2:36" x14ac:dyDescent="0.2">
      <c r="B150" s="77"/>
      <c r="C150" s="173"/>
      <c r="D150" s="174"/>
      <c r="E150" s="174"/>
      <c r="F150" s="24" t="e">
        <f>VLOOKUP(D150,saltab!$A$5:$W$40,23,FALSE)</f>
        <v>#N/A</v>
      </c>
      <c r="G150" s="176"/>
      <c r="H150" s="91">
        <f t="shared" si="23"/>
        <v>0</v>
      </c>
      <c r="I150" s="91">
        <f t="shared" si="24"/>
        <v>0</v>
      </c>
      <c r="J150" s="91">
        <f t="shared" si="25"/>
        <v>0</v>
      </c>
      <c r="K150" s="91">
        <f t="shared" si="26"/>
        <v>0</v>
      </c>
      <c r="L150" s="91">
        <f t="shared" si="27"/>
        <v>0</v>
      </c>
      <c r="M150" s="91">
        <f t="shared" si="28"/>
        <v>0</v>
      </c>
      <c r="N150" s="91">
        <f t="shared" si="29"/>
        <v>0</v>
      </c>
      <c r="O150" s="178"/>
      <c r="P150" s="91">
        <f t="shared" si="30"/>
        <v>0</v>
      </c>
      <c r="Q150" s="91">
        <f>N150*(1+saltab!$C$1)+P150</f>
        <v>0</v>
      </c>
      <c r="R150" s="78"/>
      <c r="T150" s="77"/>
      <c r="U150" s="179">
        <v>1</v>
      </c>
      <c r="V150" s="179">
        <v>1</v>
      </c>
      <c r="W150" s="179">
        <v>1</v>
      </c>
      <c r="X150" s="179">
        <v>1</v>
      </c>
      <c r="Y150" s="179">
        <v>1</v>
      </c>
      <c r="Z150" s="179">
        <v>1</v>
      </c>
      <c r="AA150" s="179">
        <v>1</v>
      </c>
      <c r="AB150" s="179">
        <v>1</v>
      </c>
      <c r="AC150" s="179">
        <v>1</v>
      </c>
      <c r="AD150" s="179">
        <v>1</v>
      </c>
      <c r="AE150" s="179">
        <v>1</v>
      </c>
      <c r="AF150" s="179">
        <v>1</v>
      </c>
      <c r="AG150" s="78"/>
      <c r="AI150" s="164">
        <f t="shared" si="31"/>
        <v>0</v>
      </c>
      <c r="AJ150" s="164">
        <f t="shared" si="32"/>
        <v>0</v>
      </c>
    </row>
    <row r="151" spans="2:36" x14ac:dyDescent="0.2">
      <c r="B151" s="77"/>
      <c r="C151" s="92" t="s">
        <v>128</v>
      </c>
      <c r="D151" s="24"/>
      <c r="E151" s="155"/>
      <c r="F151" s="155"/>
      <c r="G151" s="93">
        <f>SUM(G110:G150)</f>
        <v>0</v>
      </c>
      <c r="H151" s="156"/>
      <c r="I151" s="156"/>
      <c r="J151" s="156"/>
      <c r="K151" s="156"/>
      <c r="L151" s="156"/>
      <c r="M151" s="156"/>
      <c r="N151" s="94">
        <f>SUM(N110:N150)</f>
        <v>0</v>
      </c>
      <c r="O151" s="95"/>
      <c r="P151" s="94">
        <f>SUM(P110:P150)</f>
        <v>0</v>
      </c>
      <c r="Q151" s="94">
        <f>SUM(Q110:Q150)</f>
        <v>0</v>
      </c>
      <c r="R151" s="78"/>
      <c r="T151" s="77"/>
      <c r="AG151" s="78"/>
      <c r="AI151" s="164">
        <f>SUM(AI110:AI150)</f>
        <v>0</v>
      </c>
      <c r="AJ151" s="164">
        <f>SUM(AJ110:AJ150)</f>
        <v>0</v>
      </c>
    </row>
    <row r="152" spans="2:36" x14ac:dyDescent="0.2">
      <c r="B152" s="82"/>
      <c r="C152" s="83"/>
      <c r="D152" s="84"/>
      <c r="E152" s="84"/>
      <c r="F152" s="84"/>
      <c r="G152" s="84"/>
      <c r="H152" s="87"/>
      <c r="I152" s="87"/>
      <c r="J152" s="87"/>
      <c r="K152" s="87"/>
      <c r="L152" s="87"/>
      <c r="M152" s="87"/>
      <c r="N152" s="83"/>
      <c r="O152" s="83"/>
      <c r="P152" s="83"/>
      <c r="Q152" s="83"/>
      <c r="R152" s="85"/>
      <c r="T152" s="82"/>
      <c r="U152" s="83"/>
      <c r="V152" s="83"/>
      <c r="W152" s="83"/>
      <c r="X152" s="83"/>
      <c r="Y152" s="83"/>
      <c r="Z152" s="83"/>
      <c r="AA152" s="83"/>
      <c r="AB152" s="83"/>
      <c r="AC152" s="83"/>
      <c r="AD152" s="83"/>
      <c r="AE152" s="83"/>
      <c r="AF152" s="83"/>
      <c r="AG152" s="85"/>
    </row>
    <row r="155" spans="2:36" x14ac:dyDescent="0.2">
      <c r="B155" s="73"/>
      <c r="C155" s="74"/>
      <c r="D155" s="75"/>
      <c r="E155" s="153"/>
      <c r="F155" s="153"/>
      <c r="G155" s="75"/>
      <c r="H155" s="86"/>
      <c r="I155" s="86"/>
      <c r="J155" s="86"/>
      <c r="K155" s="86"/>
      <c r="L155" s="86"/>
      <c r="M155" s="86"/>
      <c r="N155" s="74"/>
      <c r="O155" s="74"/>
      <c r="P155" s="74"/>
      <c r="Q155" s="74"/>
      <c r="R155" s="76"/>
      <c r="T155" s="73"/>
      <c r="U155" s="74"/>
      <c r="V155" s="74"/>
      <c r="W155" s="74"/>
      <c r="X155" s="74"/>
      <c r="Y155" s="74"/>
      <c r="Z155" s="74"/>
      <c r="AA155" s="74"/>
      <c r="AB155" s="74"/>
      <c r="AC155" s="74"/>
      <c r="AD155" s="74"/>
      <c r="AE155" s="74"/>
      <c r="AF155" s="74"/>
      <c r="AG155" s="76"/>
    </row>
    <row r="156" spans="2:36" ht="12.75" customHeight="1" x14ac:dyDescent="0.2">
      <c r="B156" s="77"/>
      <c r="C156" s="96" t="s">
        <v>1</v>
      </c>
      <c r="D156" s="96">
        <f>'geg en rijksbijdr.'!H$8</f>
        <v>2026</v>
      </c>
      <c r="E156" s="162" t="s">
        <v>319</v>
      </c>
      <c r="F156" s="154"/>
      <c r="G156" s="89"/>
      <c r="H156" s="90"/>
      <c r="I156" s="90"/>
      <c r="J156" s="90"/>
      <c r="K156" s="90"/>
      <c r="L156" s="90"/>
      <c r="M156" s="90"/>
      <c r="N156" s="165"/>
      <c r="P156" s="166" t="s">
        <v>322</v>
      </c>
      <c r="Q156" s="167">
        <f>AI201</f>
        <v>0</v>
      </c>
      <c r="R156" s="78"/>
      <c r="T156" s="77"/>
      <c r="U156" s="267">
        <f>D156</f>
        <v>2026</v>
      </c>
      <c r="V156" s="267"/>
      <c r="W156" s="3" t="s">
        <v>318</v>
      </c>
      <c r="X156" s="3"/>
      <c r="Y156" s="3"/>
      <c r="AG156" s="78"/>
    </row>
    <row r="157" spans="2:36" x14ac:dyDescent="0.2">
      <c r="B157" s="77"/>
      <c r="C157" s="96"/>
      <c r="D157" s="96"/>
      <c r="E157" s="162" t="s">
        <v>327</v>
      </c>
      <c r="F157" s="154"/>
      <c r="G157" s="89"/>
      <c r="H157" s="90"/>
      <c r="I157" s="90"/>
      <c r="J157" s="90"/>
      <c r="K157" s="90"/>
      <c r="L157" s="90"/>
      <c r="M157" s="90"/>
      <c r="N157" s="165"/>
      <c r="P157" s="166" t="s">
        <v>321</v>
      </c>
      <c r="Q157" s="167">
        <f>AJ201</f>
        <v>0</v>
      </c>
      <c r="R157" s="78"/>
      <c r="T157" s="77"/>
      <c r="U157" s="5"/>
      <c r="V157" s="5"/>
      <c r="W157" s="3"/>
      <c r="X157" s="3"/>
      <c r="Y157" s="3"/>
      <c r="AG157" s="78"/>
    </row>
    <row r="158" spans="2:36" x14ac:dyDescent="0.2">
      <c r="B158" s="77"/>
      <c r="E158" s="79"/>
      <c r="F158" s="79"/>
      <c r="R158" s="78"/>
      <c r="T158" s="77"/>
      <c r="AG158" s="78"/>
    </row>
    <row r="159" spans="2:36" ht="25.5" x14ac:dyDescent="0.2">
      <c r="B159" s="77"/>
      <c r="C159" s="168" t="s">
        <v>118</v>
      </c>
      <c r="D159" s="169" t="s">
        <v>119</v>
      </c>
      <c r="E159" s="170" t="s">
        <v>120</v>
      </c>
      <c r="F159" s="171" t="s">
        <v>296</v>
      </c>
      <c r="G159" s="169" t="s">
        <v>121</v>
      </c>
      <c r="H159" s="172" t="s">
        <v>325</v>
      </c>
      <c r="I159" s="172" t="s">
        <v>325</v>
      </c>
      <c r="J159" s="172" t="s">
        <v>326</v>
      </c>
      <c r="K159" s="172" t="s">
        <v>326</v>
      </c>
      <c r="L159" s="172" t="s">
        <v>326</v>
      </c>
      <c r="M159" s="172" t="s">
        <v>326</v>
      </c>
      <c r="N159" s="169" t="s">
        <v>127</v>
      </c>
      <c r="O159" s="172" t="s">
        <v>297</v>
      </c>
      <c r="P159" s="172" t="s">
        <v>129</v>
      </c>
      <c r="Q159" s="172" t="s">
        <v>295</v>
      </c>
      <c r="R159" s="78"/>
      <c r="T159" s="77"/>
      <c r="U159" s="168" t="s">
        <v>306</v>
      </c>
      <c r="V159" s="168" t="s">
        <v>307</v>
      </c>
      <c r="W159" s="168" t="s">
        <v>308</v>
      </c>
      <c r="X159" s="168" t="s">
        <v>309</v>
      </c>
      <c r="Y159" s="168" t="s">
        <v>310</v>
      </c>
      <c r="Z159" s="168" t="s">
        <v>311</v>
      </c>
      <c r="AA159" s="168" t="s">
        <v>312</v>
      </c>
      <c r="AB159" s="168" t="s">
        <v>313</v>
      </c>
      <c r="AC159" s="168" t="s">
        <v>314</v>
      </c>
      <c r="AD159" s="168" t="s">
        <v>315</v>
      </c>
      <c r="AE159" s="168" t="s">
        <v>316</v>
      </c>
      <c r="AF159" s="168" t="s">
        <v>317</v>
      </c>
      <c r="AG159" s="78"/>
      <c r="AI159" s="163" t="s">
        <v>323</v>
      </c>
      <c r="AJ159" s="163" t="s">
        <v>324</v>
      </c>
    </row>
    <row r="160" spans="2:36" x14ac:dyDescent="0.2">
      <c r="B160" s="77"/>
      <c r="C160" s="173">
        <v>122345</v>
      </c>
      <c r="D160" s="174"/>
      <c r="E160" s="174"/>
      <c r="F160" s="24" t="e">
        <f>VLOOKUP(D160,saltab!$A$5:$W$40,23,FALSE)</f>
        <v>#N/A</v>
      </c>
      <c r="G160" s="175"/>
      <c r="H160" s="91">
        <f t="shared" ref="H160:H200" si="33">IF(D160="",0,VLOOKUP(D160,salaris2022,E160+5,FALSE))*7*G160</f>
        <v>0</v>
      </c>
      <c r="I160" s="91">
        <f t="shared" ref="I160:I200" si="34">H160*((SUM(U160:AA160)/7))</f>
        <v>0</v>
      </c>
      <c r="J160" s="91">
        <f t="shared" ref="J160:J200" si="35">IF(D160="",0,VLOOKUP(D160,salaris2022,E160+6,FALSE))*5*G160</f>
        <v>0</v>
      </c>
      <c r="K160" s="91">
        <f t="shared" ref="K160:K200" si="36">IF(J160=0,H160/7*5,0)</f>
        <v>0</v>
      </c>
      <c r="L160" s="91">
        <f t="shared" ref="L160:L200" si="37">J160+K160</f>
        <v>0</v>
      </c>
      <c r="M160" s="91">
        <f t="shared" ref="M160:M200" si="38">L160*((SUM(AB160:AF160)/5))</f>
        <v>0</v>
      </c>
      <c r="N160" s="91">
        <f t="shared" ref="N160:N200" si="39">M160+I160</f>
        <v>0</v>
      </c>
      <c r="O160" s="177"/>
      <c r="P160" s="91">
        <f>IF(D160&gt;8,-(N160/1659)*0.5*O160,-(N160/1659)*0.4)</f>
        <v>0</v>
      </c>
      <c r="Q160" s="91">
        <f>N160*(1+saltab!$C$1)+P160</f>
        <v>0</v>
      </c>
      <c r="R160" s="78"/>
      <c r="T160" s="77"/>
      <c r="U160" s="179">
        <v>1</v>
      </c>
      <c r="V160" s="179">
        <v>1</v>
      </c>
      <c r="W160" s="179">
        <v>1</v>
      </c>
      <c r="X160" s="179">
        <v>1</v>
      </c>
      <c r="Y160" s="179">
        <v>1</v>
      </c>
      <c r="Z160" s="179">
        <v>1</v>
      </c>
      <c r="AA160" s="179">
        <v>1</v>
      </c>
      <c r="AB160" s="179">
        <v>1</v>
      </c>
      <c r="AC160" s="179">
        <v>1</v>
      </c>
      <c r="AD160" s="179">
        <v>1</v>
      </c>
      <c r="AE160" s="179">
        <v>1</v>
      </c>
      <c r="AF160" s="179">
        <v>1</v>
      </c>
      <c r="AG160" s="78"/>
      <c r="AI160" s="164">
        <f>G160*(SUM(U160:AA160)/7)</f>
        <v>0</v>
      </c>
      <c r="AJ160" s="164">
        <f>G160*(SUM(AB160:AF160)/5)</f>
        <v>0</v>
      </c>
    </row>
    <row r="161" spans="2:36" x14ac:dyDescent="0.2">
      <c r="B161" s="77"/>
      <c r="C161" s="173"/>
      <c r="D161" s="174"/>
      <c r="E161" s="174"/>
      <c r="F161" s="24" t="e">
        <f>VLOOKUP(D161,saltab!$A$5:$W$40,23,FALSE)</f>
        <v>#N/A</v>
      </c>
      <c r="G161" s="175"/>
      <c r="H161" s="91">
        <f t="shared" si="33"/>
        <v>0</v>
      </c>
      <c r="I161" s="91">
        <f t="shared" si="34"/>
        <v>0</v>
      </c>
      <c r="J161" s="91">
        <f t="shared" si="35"/>
        <v>0</v>
      </c>
      <c r="K161" s="91">
        <f t="shared" si="36"/>
        <v>0</v>
      </c>
      <c r="L161" s="91">
        <f t="shared" si="37"/>
        <v>0</v>
      </c>
      <c r="M161" s="91">
        <f t="shared" si="38"/>
        <v>0</v>
      </c>
      <c r="N161" s="91">
        <f t="shared" si="39"/>
        <v>0</v>
      </c>
      <c r="O161" s="177"/>
      <c r="P161" s="91">
        <f t="shared" ref="P161:P200" si="40">IF(D161&gt;8,-(N161/1659)*0.5*O161,-(N161/1659)*0.4)</f>
        <v>0</v>
      </c>
      <c r="Q161" s="91">
        <f>N161*(1+saltab!$C$1)+P161</f>
        <v>0</v>
      </c>
      <c r="R161" s="78"/>
      <c r="T161" s="77"/>
      <c r="U161" s="179">
        <v>1</v>
      </c>
      <c r="V161" s="179">
        <v>1</v>
      </c>
      <c r="W161" s="179">
        <v>1</v>
      </c>
      <c r="X161" s="179">
        <v>1</v>
      </c>
      <c r="Y161" s="179">
        <v>1</v>
      </c>
      <c r="Z161" s="179">
        <v>1</v>
      </c>
      <c r="AA161" s="179">
        <v>1</v>
      </c>
      <c r="AB161" s="179">
        <v>1</v>
      </c>
      <c r="AC161" s="179">
        <v>1</v>
      </c>
      <c r="AD161" s="179">
        <v>1</v>
      </c>
      <c r="AE161" s="179">
        <v>1</v>
      </c>
      <c r="AF161" s="179">
        <v>1</v>
      </c>
      <c r="AG161" s="78"/>
      <c r="AI161" s="164">
        <f t="shared" ref="AI161:AI200" si="41">G161*(SUM(U161:AA161)/7)</f>
        <v>0</v>
      </c>
      <c r="AJ161" s="164">
        <f t="shared" ref="AJ161:AJ200" si="42">G161*(SUM(AB161:AF161)/5)</f>
        <v>0</v>
      </c>
    </row>
    <row r="162" spans="2:36" x14ac:dyDescent="0.2">
      <c r="B162" s="77"/>
      <c r="C162" s="173"/>
      <c r="D162" s="174"/>
      <c r="E162" s="174"/>
      <c r="F162" s="24" t="e">
        <f>VLOOKUP(D162,saltab!$A$5:$W$40,23,FALSE)</f>
        <v>#N/A</v>
      </c>
      <c r="G162" s="175"/>
      <c r="H162" s="91">
        <f t="shared" si="33"/>
        <v>0</v>
      </c>
      <c r="I162" s="91">
        <f t="shared" si="34"/>
        <v>0</v>
      </c>
      <c r="J162" s="91">
        <f t="shared" si="35"/>
        <v>0</v>
      </c>
      <c r="K162" s="91">
        <f t="shared" si="36"/>
        <v>0</v>
      </c>
      <c r="L162" s="91">
        <f t="shared" si="37"/>
        <v>0</v>
      </c>
      <c r="M162" s="91">
        <f t="shared" si="38"/>
        <v>0</v>
      </c>
      <c r="N162" s="91">
        <f t="shared" si="39"/>
        <v>0</v>
      </c>
      <c r="O162" s="177"/>
      <c r="P162" s="91">
        <f t="shared" si="40"/>
        <v>0</v>
      </c>
      <c r="Q162" s="91">
        <f>N162*(1+saltab!$C$1)+P162</f>
        <v>0</v>
      </c>
      <c r="R162" s="78"/>
      <c r="T162" s="77"/>
      <c r="U162" s="179">
        <v>1</v>
      </c>
      <c r="V162" s="179">
        <v>1</v>
      </c>
      <c r="W162" s="179">
        <v>1</v>
      </c>
      <c r="X162" s="179">
        <v>1</v>
      </c>
      <c r="Y162" s="179">
        <v>1</v>
      </c>
      <c r="Z162" s="179">
        <v>1</v>
      </c>
      <c r="AA162" s="179">
        <v>1</v>
      </c>
      <c r="AB162" s="179">
        <v>1</v>
      </c>
      <c r="AC162" s="179">
        <v>1</v>
      </c>
      <c r="AD162" s="179">
        <v>1</v>
      </c>
      <c r="AE162" s="179">
        <v>1</v>
      </c>
      <c r="AF162" s="179">
        <v>1</v>
      </c>
      <c r="AG162" s="78"/>
      <c r="AI162" s="164">
        <f t="shared" si="41"/>
        <v>0</v>
      </c>
      <c r="AJ162" s="164">
        <f t="shared" si="42"/>
        <v>0</v>
      </c>
    </row>
    <row r="163" spans="2:36" x14ac:dyDescent="0.2">
      <c r="B163" s="77"/>
      <c r="C163" s="173"/>
      <c r="D163" s="174"/>
      <c r="E163" s="174"/>
      <c r="F163" s="24" t="e">
        <f>VLOOKUP(D163,saltab!$A$5:$W$40,23,FALSE)</f>
        <v>#N/A</v>
      </c>
      <c r="G163" s="175"/>
      <c r="H163" s="91">
        <f t="shared" si="33"/>
        <v>0</v>
      </c>
      <c r="I163" s="91">
        <f t="shared" si="34"/>
        <v>0</v>
      </c>
      <c r="J163" s="91">
        <f t="shared" si="35"/>
        <v>0</v>
      </c>
      <c r="K163" s="91">
        <f t="shared" si="36"/>
        <v>0</v>
      </c>
      <c r="L163" s="91">
        <f t="shared" si="37"/>
        <v>0</v>
      </c>
      <c r="M163" s="91">
        <f t="shared" si="38"/>
        <v>0</v>
      </c>
      <c r="N163" s="91">
        <f t="shared" si="39"/>
        <v>0</v>
      </c>
      <c r="O163" s="177"/>
      <c r="P163" s="91">
        <f t="shared" si="40"/>
        <v>0</v>
      </c>
      <c r="Q163" s="91">
        <f>N163*(1+saltab!$C$1)+P163</f>
        <v>0</v>
      </c>
      <c r="R163" s="78"/>
      <c r="T163" s="77"/>
      <c r="U163" s="179">
        <v>1</v>
      </c>
      <c r="V163" s="179">
        <v>1</v>
      </c>
      <c r="W163" s="179">
        <v>1</v>
      </c>
      <c r="X163" s="179">
        <v>1</v>
      </c>
      <c r="Y163" s="179">
        <v>1</v>
      </c>
      <c r="Z163" s="179">
        <v>1</v>
      </c>
      <c r="AA163" s="179">
        <v>1</v>
      </c>
      <c r="AB163" s="179">
        <v>1</v>
      </c>
      <c r="AC163" s="179">
        <v>1</v>
      </c>
      <c r="AD163" s="179">
        <v>1</v>
      </c>
      <c r="AE163" s="179">
        <v>1</v>
      </c>
      <c r="AF163" s="179">
        <v>1</v>
      </c>
      <c r="AG163" s="78"/>
      <c r="AI163" s="164">
        <f t="shared" si="41"/>
        <v>0</v>
      </c>
      <c r="AJ163" s="164">
        <f t="shared" si="42"/>
        <v>0</v>
      </c>
    </row>
    <row r="164" spans="2:36" x14ac:dyDescent="0.2">
      <c r="B164" s="77"/>
      <c r="C164" s="173"/>
      <c r="D164" s="174"/>
      <c r="E164" s="174"/>
      <c r="F164" s="24" t="e">
        <f>VLOOKUP(D164,saltab!$A$5:$W$40,23,FALSE)</f>
        <v>#N/A</v>
      </c>
      <c r="G164" s="175"/>
      <c r="H164" s="91">
        <f t="shared" si="33"/>
        <v>0</v>
      </c>
      <c r="I164" s="91">
        <f t="shared" si="34"/>
        <v>0</v>
      </c>
      <c r="J164" s="91">
        <f t="shared" si="35"/>
        <v>0</v>
      </c>
      <c r="K164" s="91">
        <f t="shared" si="36"/>
        <v>0</v>
      </c>
      <c r="L164" s="91">
        <f t="shared" si="37"/>
        <v>0</v>
      </c>
      <c r="M164" s="91">
        <f t="shared" si="38"/>
        <v>0</v>
      </c>
      <c r="N164" s="91">
        <f t="shared" si="39"/>
        <v>0</v>
      </c>
      <c r="O164" s="177"/>
      <c r="P164" s="91">
        <f t="shared" si="40"/>
        <v>0</v>
      </c>
      <c r="Q164" s="91">
        <f>N164*(1+saltab!$C$1)+P164</f>
        <v>0</v>
      </c>
      <c r="R164" s="78"/>
      <c r="T164" s="77"/>
      <c r="U164" s="179">
        <v>1</v>
      </c>
      <c r="V164" s="179">
        <v>1</v>
      </c>
      <c r="W164" s="179">
        <v>1</v>
      </c>
      <c r="X164" s="179">
        <v>1</v>
      </c>
      <c r="Y164" s="179">
        <v>1</v>
      </c>
      <c r="Z164" s="179">
        <v>1</v>
      </c>
      <c r="AA164" s="179">
        <v>1</v>
      </c>
      <c r="AB164" s="179">
        <v>1</v>
      </c>
      <c r="AC164" s="179">
        <v>1</v>
      </c>
      <c r="AD164" s="179">
        <v>1</v>
      </c>
      <c r="AE164" s="179">
        <v>1</v>
      </c>
      <c r="AF164" s="179">
        <v>1</v>
      </c>
      <c r="AG164" s="78"/>
      <c r="AI164" s="164">
        <f t="shared" si="41"/>
        <v>0</v>
      </c>
      <c r="AJ164" s="164">
        <f t="shared" si="42"/>
        <v>0</v>
      </c>
    </row>
    <row r="165" spans="2:36" x14ac:dyDescent="0.2">
      <c r="B165" s="77"/>
      <c r="C165" s="173"/>
      <c r="D165" s="174"/>
      <c r="E165" s="174"/>
      <c r="F165" s="24" t="e">
        <f>VLOOKUP(D165,saltab!$A$5:$W$40,23,FALSE)</f>
        <v>#N/A</v>
      </c>
      <c r="G165" s="175"/>
      <c r="H165" s="91">
        <f t="shared" si="33"/>
        <v>0</v>
      </c>
      <c r="I165" s="91">
        <f t="shared" si="34"/>
        <v>0</v>
      </c>
      <c r="J165" s="91">
        <f t="shared" si="35"/>
        <v>0</v>
      </c>
      <c r="K165" s="91">
        <f t="shared" si="36"/>
        <v>0</v>
      </c>
      <c r="L165" s="91">
        <f t="shared" si="37"/>
        <v>0</v>
      </c>
      <c r="M165" s="91">
        <f t="shared" si="38"/>
        <v>0</v>
      </c>
      <c r="N165" s="91">
        <f t="shared" si="39"/>
        <v>0</v>
      </c>
      <c r="O165" s="177"/>
      <c r="P165" s="91">
        <f t="shared" si="40"/>
        <v>0</v>
      </c>
      <c r="Q165" s="91">
        <f>N165*(1+saltab!$C$1)+P165</f>
        <v>0</v>
      </c>
      <c r="R165" s="78"/>
      <c r="T165" s="77"/>
      <c r="U165" s="179">
        <v>1</v>
      </c>
      <c r="V165" s="179">
        <v>1</v>
      </c>
      <c r="W165" s="179">
        <v>1</v>
      </c>
      <c r="X165" s="179">
        <v>1</v>
      </c>
      <c r="Y165" s="179">
        <v>1</v>
      </c>
      <c r="Z165" s="179">
        <v>1</v>
      </c>
      <c r="AA165" s="179">
        <v>1</v>
      </c>
      <c r="AB165" s="179">
        <v>1</v>
      </c>
      <c r="AC165" s="179">
        <v>1</v>
      </c>
      <c r="AD165" s="179">
        <v>1</v>
      </c>
      <c r="AE165" s="179">
        <v>1</v>
      </c>
      <c r="AF165" s="179">
        <v>1</v>
      </c>
      <c r="AG165" s="78"/>
      <c r="AI165" s="164">
        <f t="shared" si="41"/>
        <v>0</v>
      </c>
      <c r="AJ165" s="164">
        <f t="shared" si="42"/>
        <v>0</v>
      </c>
    </row>
    <row r="166" spans="2:36" x14ac:dyDescent="0.2">
      <c r="B166" s="77"/>
      <c r="C166" s="173"/>
      <c r="D166" s="174"/>
      <c r="E166" s="174"/>
      <c r="F166" s="24" t="e">
        <f>VLOOKUP(D166,saltab!$A$5:$W$40,23,FALSE)</f>
        <v>#N/A</v>
      </c>
      <c r="G166" s="175"/>
      <c r="H166" s="91">
        <f t="shared" si="33"/>
        <v>0</v>
      </c>
      <c r="I166" s="91">
        <f t="shared" si="34"/>
        <v>0</v>
      </c>
      <c r="J166" s="91">
        <f t="shared" si="35"/>
        <v>0</v>
      </c>
      <c r="K166" s="91">
        <f t="shared" si="36"/>
        <v>0</v>
      </c>
      <c r="L166" s="91">
        <f t="shared" si="37"/>
        <v>0</v>
      </c>
      <c r="M166" s="91">
        <f t="shared" si="38"/>
        <v>0</v>
      </c>
      <c r="N166" s="91">
        <f t="shared" si="39"/>
        <v>0</v>
      </c>
      <c r="O166" s="177"/>
      <c r="P166" s="91">
        <f t="shared" si="40"/>
        <v>0</v>
      </c>
      <c r="Q166" s="91">
        <f>N166*(1+saltab!$C$1)+P166</f>
        <v>0</v>
      </c>
      <c r="R166" s="78"/>
      <c r="T166" s="77"/>
      <c r="U166" s="179">
        <v>1</v>
      </c>
      <c r="V166" s="179">
        <v>1</v>
      </c>
      <c r="W166" s="179">
        <v>1</v>
      </c>
      <c r="X166" s="179">
        <v>1</v>
      </c>
      <c r="Y166" s="179">
        <v>1</v>
      </c>
      <c r="Z166" s="179">
        <v>1</v>
      </c>
      <c r="AA166" s="179">
        <v>1</v>
      </c>
      <c r="AB166" s="179">
        <v>1</v>
      </c>
      <c r="AC166" s="179">
        <v>1</v>
      </c>
      <c r="AD166" s="179">
        <v>1</v>
      </c>
      <c r="AE166" s="179">
        <v>1</v>
      </c>
      <c r="AF166" s="179">
        <v>1</v>
      </c>
      <c r="AG166" s="78"/>
      <c r="AI166" s="164">
        <f t="shared" si="41"/>
        <v>0</v>
      </c>
      <c r="AJ166" s="164">
        <f t="shared" si="42"/>
        <v>0</v>
      </c>
    </row>
    <row r="167" spans="2:36" x14ac:dyDescent="0.2">
      <c r="B167" s="77"/>
      <c r="C167" s="173"/>
      <c r="D167" s="174"/>
      <c r="E167" s="174"/>
      <c r="F167" s="24" t="e">
        <f>VLOOKUP(D167,saltab!$A$5:$W$40,23,FALSE)</f>
        <v>#N/A</v>
      </c>
      <c r="G167" s="175"/>
      <c r="H167" s="91">
        <f t="shared" si="33"/>
        <v>0</v>
      </c>
      <c r="I167" s="91">
        <f t="shared" si="34"/>
        <v>0</v>
      </c>
      <c r="J167" s="91">
        <f t="shared" si="35"/>
        <v>0</v>
      </c>
      <c r="K167" s="91">
        <f t="shared" si="36"/>
        <v>0</v>
      </c>
      <c r="L167" s="91">
        <f t="shared" si="37"/>
        <v>0</v>
      </c>
      <c r="M167" s="91">
        <f t="shared" si="38"/>
        <v>0</v>
      </c>
      <c r="N167" s="91">
        <f t="shared" si="39"/>
        <v>0</v>
      </c>
      <c r="O167" s="177"/>
      <c r="P167" s="91">
        <f t="shared" si="40"/>
        <v>0</v>
      </c>
      <c r="Q167" s="91">
        <f>N167*(1+saltab!$C$1)+P167</f>
        <v>0</v>
      </c>
      <c r="R167" s="78"/>
      <c r="T167" s="77"/>
      <c r="U167" s="179">
        <v>1</v>
      </c>
      <c r="V167" s="179">
        <v>1</v>
      </c>
      <c r="W167" s="179">
        <v>1</v>
      </c>
      <c r="X167" s="179">
        <v>1</v>
      </c>
      <c r="Y167" s="179">
        <v>1</v>
      </c>
      <c r="Z167" s="179">
        <v>1</v>
      </c>
      <c r="AA167" s="179">
        <v>1</v>
      </c>
      <c r="AB167" s="179">
        <v>1</v>
      </c>
      <c r="AC167" s="179">
        <v>1</v>
      </c>
      <c r="AD167" s="179">
        <v>1</v>
      </c>
      <c r="AE167" s="179">
        <v>1</v>
      </c>
      <c r="AF167" s="179">
        <v>1</v>
      </c>
      <c r="AG167" s="78"/>
      <c r="AI167" s="164">
        <f t="shared" si="41"/>
        <v>0</v>
      </c>
      <c r="AJ167" s="164">
        <f t="shared" si="42"/>
        <v>0</v>
      </c>
    </row>
    <row r="168" spans="2:36" x14ac:dyDescent="0.2">
      <c r="B168" s="77"/>
      <c r="C168" s="173"/>
      <c r="D168" s="174"/>
      <c r="E168" s="174"/>
      <c r="F168" s="24" t="e">
        <f>VLOOKUP(D168,saltab!$A$5:$W$40,23,FALSE)</f>
        <v>#N/A</v>
      </c>
      <c r="G168" s="175"/>
      <c r="H168" s="91">
        <f t="shared" si="33"/>
        <v>0</v>
      </c>
      <c r="I168" s="91">
        <f t="shared" si="34"/>
        <v>0</v>
      </c>
      <c r="J168" s="91">
        <f t="shared" si="35"/>
        <v>0</v>
      </c>
      <c r="K168" s="91">
        <f t="shared" si="36"/>
        <v>0</v>
      </c>
      <c r="L168" s="91">
        <f t="shared" si="37"/>
        <v>0</v>
      </c>
      <c r="M168" s="91">
        <f t="shared" si="38"/>
        <v>0</v>
      </c>
      <c r="N168" s="91">
        <f t="shared" si="39"/>
        <v>0</v>
      </c>
      <c r="O168" s="177"/>
      <c r="P168" s="91">
        <f t="shared" si="40"/>
        <v>0</v>
      </c>
      <c r="Q168" s="91">
        <f>N168*(1+saltab!$C$1)+P168</f>
        <v>0</v>
      </c>
      <c r="R168" s="78"/>
      <c r="T168" s="77"/>
      <c r="U168" s="179">
        <v>1</v>
      </c>
      <c r="V168" s="179">
        <v>1</v>
      </c>
      <c r="W168" s="179">
        <v>1</v>
      </c>
      <c r="X168" s="179">
        <v>1</v>
      </c>
      <c r="Y168" s="179">
        <v>1</v>
      </c>
      <c r="Z168" s="179">
        <v>1</v>
      </c>
      <c r="AA168" s="179">
        <v>1</v>
      </c>
      <c r="AB168" s="179">
        <v>1</v>
      </c>
      <c r="AC168" s="179">
        <v>1</v>
      </c>
      <c r="AD168" s="179">
        <v>1</v>
      </c>
      <c r="AE168" s="179">
        <v>1</v>
      </c>
      <c r="AF168" s="179">
        <v>1</v>
      </c>
      <c r="AG168" s="78"/>
      <c r="AI168" s="164">
        <f t="shared" si="41"/>
        <v>0</v>
      </c>
      <c r="AJ168" s="164">
        <f t="shared" si="42"/>
        <v>0</v>
      </c>
    </row>
    <row r="169" spans="2:36" x14ac:dyDescent="0.2">
      <c r="B169" s="77"/>
      <c r="C169" s="173"/>
      <c r="D169" s="174"/>
      <c r="E169" s="174"/>
      <c r="F169" s="24" t="e">
        <f>VLOOKUP(D169,saltab!$A$5:$W$40,23,FALSE)</f>
        <v>#N/A</v>
      </c>
      <c r="G169" s="175"/>
      <c r="H169" s="91">
        <f t="shared" si="33"/>
        <v>0</v>
      </c>
      <c r="I169" s="91">
        <f t="shared" si="34"/>
        <v>0</v>
      </c>
      <c r="J169" s="91">
        <f t="shared" si="35"/>
        <v>0</v>
      </c>
      <c r="K169" s="91">
        <f t="shared" si="36"/>
        <v>0</v>
      </c>
      <c r="L169" s="91">
        <f t="shared" si="37"/>
        <v>0</v>
      </c>
      <c r="M169" s="91">
        <f t="shared" si="38"/>
        <v>0</v>
      </c>
      <c r="N169" s="91">
        <f t="shared" si="39"/>
        <v>0</v>
      </c>
      <c r="O169" s="177"/>
      <c r="P169" s="91">
        <f t="shared" si="40"/>
        <v>0</v>
      </c>
      <c r="Q169" s="91">
        <f>N169*(1+saltab!$C$1)+P169</f>
        <v>0</v>
      </c>
      <c r="R169" s="78"/>
      <c r="T169" s="77"/>
      <c r="U169" s="179">
        <v>1</v>
      </c>
      <c r="V169" s="179">
        <v>1</v>
      </c>
      <c r="W169" s="179">
        <v>1</v>
      </c>
      <c r="X169" s="179">
        <v>1</v>
      </c>
      <c r="Y169" s="179">
        <v>1</v>
      </c>
      <c r="Z169" s="179">
        <v>1</v>
      </c>
      <c r="AA169" s="179">
        <v>1</v>
      </c>
      <c r="AB169" s="179">
        <v>1</v>
      </c>
      <c r="AC169" s="179">
        <v>1</v>
      </c>
      <c r="AD169" s="179">
        <v>1</v>
      </c>
      <c r="AE169" s="179">
        <v>1</v>
      </c>
      <c r="AF169" s="179">
        <v>1</v>
      </c>
      <c r="AG169" s="78"/>
      <c r="AI169" s="164">
        <f t="shared" si="41"/>
        <v>0</v>
      </c>
      <c r="AJ169" s="164">
        <f t="shared" si="42"/>
        <v>0</v>
      </c>
    </row>
    <row r="170" spans="2:36" x14ac:dyDescent="0.2">
      <c r="B170" s="77"/>
      <c r="C170" s="173"/>
      <c r="D170" s="174"/>
      <c r="E170" s="174"/>
      <c r="F170" s="24" t="e">
        <f>VLOOKUP(D170,saltab!$A$5:$W$40,23,FALSE)</f>
        <v>#N/A</v>
      </c>
      <c r="G170" s="175"/>
      <c r="H170" s="91">
        <f t="shared" si="33"/>
        <v>0</v>
      </c>
      <c r="I170" s="91">
        <f t="shared" si="34"/>
        <v>0</v>
      </c>
      <c r="J170" s="91">
        <f t="shared" si="35"/>
        <v>0</v>
      </c>
      <c r="K170" s="91">
        <f t="shared" si="36"/>
        <v>0</v>
      </c>
      <c r="L170" s="91">
        <f t="shared" si="37"/>
        <v>0</v>
      </c>
      <c r="M170" s="91">
        <f t="shared" si="38"/>
        <v>0</v>
      </c>
      <c r="N170" s="91">
        <f t="shared" si="39"/>
        <v>0</v>
      </c>
      <c r="O170" s="177"/>
      <c r="P170" s="91">
        <f t="shared" si="40"/>
        <v>0</v>
      </c>
      <c r="Q170" s="91">
        <f>N170*(1+saltab!$C$1)+P170</f>
        <v>0</v>
      </c>
      <c r="R170" s="78"/>
      <c r="T170" s="77"/>
      <c r="U170" s="179">
        <v>1</v>
      </c>
      <c r="V170" s="179">
        <v>1</v>
      </c>
      <c r="W170" s="179">
        <v>1</v>
      </c>
      <c r="X170" s="179">
        <v>1</v>
      </c>
      <c r="Y170" s="179">
        <v>1</v>
      </c>
      <c r="Z170" s="179">
        <v>1</v>
      </c>
      <c r="AA170" s="179">
        <v>1</v>
      </c>
      <c r="AB170" s="179">
        <v>1</v>
      </c>
      <c r="AC170" s="179">
        <v>1</v>
      </c>
      <c r="AD170" s="179">
        <v>1</v>
      </c>
      <c r="AE170" s="179">
        <v>1</v>
      </c>
      <c r="AF170" s="179">
        <v>1</v>
      </c>
      <c r="AG170" s="78"/>
      <c r="AI170" s="164">
        <f t="shared" si="41"/>
        <v>0</v>
      </c>
      <c r="AJ170" s="164">
        <f t="shared" si="42"/>
        <v>0</v>
      </c>
    </row>
    <row r="171" spans="2:36" x14ac:dyDescent="0.2">
      <c r="B171" s="77"/>
      <c r="C171" s="173"/>
      <c r="D171" s="174"/>
      <c r="E171" s="174"/>
      <c r="F171" s="24" t="e">
        <f>VLOOKUP(D171,saltab!$A$5:$W$40,23,FALSE)</f>
        <v>#N/A</v>
      </c>
      <c r="G171" s="175"/>
      <c r="H171" s="91">
        <f t="shared" si="33"/>
        <v>0</v>
      </c>
      <c r="I171" s="91">
        <f t="shared" si="34"/>
        <v>0</v>
      </c>
      <c r="J171" s="91">
        <f t="shared" si="35"/>
        <v>0</v>
      </c>
      <c r="K171" s="91">
        <f t="shared" si="36"/>
        <v>0</v>
      </c>
      <c r="L171" s="91">
        <f t="shared" si="37"/>
        <v>0</v>
      </c>
      <c r="M171" s="91">
        <f t="shared" si="38"/>
        <v>0</v>
      </c>
      <c r="N171" s="91">
        <f t="shared" si="39"/>
        <v>0</v>
      </c>
      <c r="O171" s="177"/>
      <c r="P171" s="91">
        <f t="shared" si="40"/>
        <v>0</v>
      </c>
      <c r="Q171" s="91">
        <f>N171*(1+saltab!$C$1)+P171</f>
        <v>0</v>
      </c>
      <c r="R171" s="78"/>
      <c r="T171" s="77"/>
      <c r="U171" s="179">
        <v>1</v>
      </c>
      <c r="V171" s="179">
        <v>1</v>
      </c>
      <c r="W171" s="179">
        <v>1</v>
      </c>
      <c r="X171" s="179">
        <v>1</v>
      </c>
      <c r="Y171" s="179">
        <v>1</v>
      </c>
      <c r="Z171" s="179">
        <v>1</v>
      </c>
      <c r="AA171" s="179">
        <v>1</v>
      </c>
      <c r="AB171" s="179">
        <v>1</v>
      </c>
      <c r="AC171" s="179">
        <v>1</v>
      </c>
      <c r="AD171" s="179">
        <v>1</v>
      </c>
      <c r="AE171" s="179">
        <v>1</v>
      </c>
      <c r="AF171" s="179">
        <v>1</v>
      </c>
      <c r="AG171" s="78"/>
      <c r="AI171" s="164">
        <f t="shared" si="41"/>
        <v>0</v>
      </c>
      <c r="AJ171" s="164">
        <f t="shared" si="42"/>
        <v>0</v>
      </c>
    </row>
    <row r="172" spans="2:36" x14ac:dyDescent="0.2">
      <c r="B172" s="77"/>
      <c r="C172" s="173"/>
      <c r="D172" s="174"/>
      <c r="E172" s="174"/>
      <c r="F172" s="24" t="e">
        <f>VLOOKUP(D172,saltab!$A$5:$W$40,23,FALSE)</f>
        <v>#N/A</v>
      </c>
      <c r="G172" s="175"/>
      <c r="H172" s="91">
        <f t="shared" si="33"/>
        <v>0</v>
      </c>
      <c r="I172" s="91">
        <f t="shared" si="34"/>
        <v>0</v>
      </c>
      <c r="J172" s="91">
        <f t="shared" si="35"/>
        <v>0</v>
      </c>
      <c r="K172" s="91">
        <f t="shared" si="36"/>
        <v>0</v>
      </c>
      <c r="L172" s="91">
        <f t="shared" si="37"/>
        <v>0</v>
      </c>
      <c r="M172" s="91">
        <f t="shared" si="38"/>
        <v>0</v>
      </c>
      <c r="N172" s="91">
        <f t="shared" si="39"/>
        <v>0</v>
      </c>
      <c r="O172" s="177"/>
      <c r="P172" s="91">
        <f t="shared" si="40"/>
        <v>0</v>
      </c>
      <c r="Q172" s="91">
        <f>N172*(1+saltab!$C$1)+P172</f>
        <v>0</v>
      </c>
      <c r="R172" s="78"/>
      <c r="T172" s="77"/>
      <c r="U172" s="179">
        <v>1</v>
      </c>
      <c r="V172" s="179">
        <v>1</v>
      </c>
      <c r="W172" s="179">
        <v>1</v>
      </c>
      <c r="X172" s="179">
        <v>1</v>
      </c>
      <c r="Y172" s="179">
        <v>1</v>
      </c>
      <c r="Z172" s="179">
        <v>1</v>
      </c>
      <c r="AA172" s="179">
        <v>1</v>
      </c>
      <c r="AB172" s="179">
        <v>1</v>
      </c>
      <c r="AC172" s="179">
        <v>1</v>
      </c>
      <c r="AD172" s="179">
        <v>1</v>
      </c>
      <c r="AE172" s="179">
        <v>1</v>
      </c>
      <c r="AF172" s="179">
        <v>1</v>
      </c>
      <c r="AG172" s="78"/>
      <c r="AI172" s="164">
        <f t="shared" si="41"/>
        <v>0</v>
      </c>
      <c r="AJ172" s="164">
        <f t="shared" si="42"/>
        <v>0</v>
      </c>
    </row>
    <row r="173" spans="2:36" x14ac:dyDescent="0.2">
      <c r="B173" s="77"/>
      <c r="C173" s="173"/>
      <c r="D173" s="174"/>
      <c r="E173" s="174"/>
      <c r="F173" s="24" t="e">
        <f>VLOOKUP(D173,saltab!$A$5:$W$40,23,FALSE)</f>
        <v>#N/A</v>
      </c>
      <c r="G173" s="175"/>
      <c r="H173" s="91">
        <f t="shared" si="33"/>
        <v>0</v>
      </c>
      <c r="I173" s="91">
        <f t="shared" si="34"/>
        <v>0</v>
      </c>
      <c r="J173" s="91">
        <f t="shared" si="35"/>
        <v>0</v>
      </c>
      <c r="K173" s="91">
        <f t="shared" si="36"/>
        <v>0</v>
      </c>
      <c r="L173" s="91">
        <f t="shared" si="37"/>
        <v>0</v>
      </c>
      <c r="M173" s="91">
        <f t="shared" si="38"/>
        <v>0</v>
      </c>
      <c r="N173" s="91">
        <f t="shared" si="39"/>
        <v>0</v>
      </c>
      <c r="O173" s="177"/>
      <c r="P173" s="91">
        <f t="shared" si="40"/>
        <v>0</v>
      </c>
      <c r="Q173" s="91">
        <f>N173*(1+saltab!$C$1)+P173</f>
        <v>0</v>
      </c>
      <c r="R173" s="78"/>
      <c r="T173" s="77"/>
      <c r="U173" s="179">
        <v>1</v>
      </c>
      <c r="V173" s="179">
        <v>1</v>
      </c>
      <c r="W173" s="179">
        <v>1</v>
      </c>
      <c r="X173" s="179">
        <v>1</v>
      </c>
      <c r="Y173" s="179">
        <v>1</v>
      </c>
      <c r="Z173" s="179">
        <v>1</v>
      </c>
      <c r="AA173" s="179">
        <v>1</v>
      </c>
      <c r="AB173" s="179">
        <v>1</v>
      </c>
      <c r="AC173" s="179">
        <v>1</v>
      </c>
      <c r="AD173" s="179">
        <v>1</v>
      </c>
      <c r="AE173" s="179">
        <v>1</v>
      </c>
      <c r="AF173" s="179">
        <v>1</v>
      </c>
      <c r="AG173" s="78"/>
      <c r="AI173" s="164">
        <f t="shared" si="41"/>
        <v>0</v>
      </c>
      <c r="AJ173" s="164">
        <f t="shared" si="42"/>
        <v>0</v>
      </c>
    </row>
    <row r="174" spans="2:36" x14ac:dyDescent="0.2">
      <c r="B174" s="77"/>
      <c r="C174" s="173"/>
      <c r="D174" s="174"/>
      <c r="E174" s="174"/>
      <c r="F174" s="24" t="e">
        <f>VLOOKUP(D174,saltab!$A$5:$W$40,23,FALSE)</f>
        <v>#N/A</v>
      </c>
      <c r="G174" s="175"/>
      <c r="H174" s="91">
        <f t="shared" si="33"/>
        <v>0</v>
      </c>
      <c r="I174" s="91">
        <f t="shared" si="34"/>
        <v>0</v>
      </c>
      <c r="J174" s="91">
        <f t="shared" si="35"/>
        <v>0</v>
      </c>
      <c r="K174" s="91">
        <f t="shared" si="36"/>
        <v>0</v>
      </c>
      <c r="L174" s="91">
        <f t="shared" si="37"/>
        <v>0</v>
      </c>
      <c r="M174" s="91">
        <f t="shared" si="38"/>
        <v>0</v>
      </c>
      <c r="N174" s="91">
        <f t="shared" si="39"/>
        <v>0</v>
      </c>
      <c r="O174" s="177"/>
      <c r="P174" s="91">
        <f t="shared" si="40"/>
        <v>0</v>
      </c>
      <c r="Q174" s="91">
        <f>N174*(1+saltab!$C$1)+P174</f>
        <v>0</v>
      </c>
      <c r="R174" s="78"/>
      <c r="T174" s="77"/>
      <c r="U174" s="179">
        <v>1</v>
      </c>
      <c r="V174" s="179">
        <v>1</v>
      </c>
      <c r="W174" s="179">
        <v>1</v>
      </c>
      <c r="X174" s="179">
        <v>1</v>
      </c>
      <c r="Y174" s="179">
        <v>1</v>
      </c>
      <c r="Z174" s="179">
        <v>1</v>
      </c>
      <c r="AA174" s="179">
        <v>1</v>
      </c>
      <c r="AB174" s="179">
        <v>1</v>
      </c>
      <c r="AC174" s="179">
        <v>1</v>
      </c>
      <c r="AD174" s="179">
        <v>1</v>
      </c>
      <c r="AE174" s="179">
        <v>1</v>
      </c>
      <c r="AF174" s="179">
        <v>1</v>
      </c>
      <c r="AG174" s="78"/>
      <c r="AI174" s="164">
        <f t="shared" si="41"/>
        <v>0</v>
      </c>
      <c r="AJ174" s="164">
        <f t="shared" si="42"/>
        <v>0</v>
      </c>
    </row>
    <row r="175" spans="2:36" x14ac:dyDescent="0.2">
      <c r="B175" s="77"/>
      <c r="C175" s="173"/>
      <c r="D175" s="174"/>
      <c r="E175" s="174"/>
      <c r="F175" s="24" t="e">
        <f>VLOOKUP(D175,saltab!$A$5:$W$40,23,FALSE)</f>
        <v>#N/A</v>
      </c>
      <c r="G175" s="175"/>
      <c r="H175" s="91">
        <f t="shared" si="33"/>
        <v>0</v>
      </c>
      <c r="I175" s="91">
        <f t="shared" si="34"/>
        <v>0</v>
      </c>
      <c r="J175" s="91">
        <f t="shared" si="35"/>
        <v>0</v>
      </c>
      <c r="K175" s="91">
        <f t="shared" si="36"/>
        <v>0</v>
      </c>
      <c r="L175" s="91">
        <f t="shared" si="37"/>
        <v>0</v>
      </c>
      <c r="M175" s="91">
        <f t="shared" si="38"/>
        <v>0</v>
      </c>
      <c r="N175" s="91">
        <f t="shared" si="39"/>
        <v>0</v>
      </c>
      <c r="O175" s="177"/>
      <c r="P175" s="91">
        <f t="shared" si="40"/>
        <v>0</v>
      </c>
      <c r="Q175" s="91">
        <f>N175*(1+saltab!$C$1)+P175</f>
        <v>0</v>
      </c>
      <c r="R175" s="78"/>
      <c r="T175" s="77"/>
      <c r="U175" s="179">
        <v>1</v>
      </c>
      <c r="V175" s="179">
        <v>1</v>
      </c>
      <c r="W175" s="179">
        <v>1</v>
      </c>
      <c r="X175" s="179">
        <v>1</v>
      </c>
      <c r="Y175" s="179">
        <v>1</v>
      </c>
      <c r="Z175" s="179">
        <v>1</v>
      </c>
      <c r="AA175" s="179">
        <v>1</v>
      </c>
      <c r="AB175" s="179">
        <v>1</v>
      </c>
      <c r="AC175" s="179">
        <v>1</v>
      </c>
      <c r="AD175" s="179">
        <v>1</v>
      </c>
      <c r="AE175" s="179">
        <v>1</v>
      </c>
      <c r="AF175" s="179">
        <v>1</v>
      </c>
      <c r="AG175" s="78"/>
      <c r="AI175" s="164">
        <f t="shared" si="41"/>
        <v>0</v>
      </c>
      <c r="AJ175" s="164">
        <f t="shared" si="42"/>
        <v>0</v>
      </c>
    </row>
    <row r="176" spans="2:36" x14ac:dyDescent="0.2">
      <c r="B176" s="77"/>
      <c r="C176" s="173"/>
      <c r="D176" s="174"/>
      <c r="E176" s="174"/>
      <c r="F176" s="24" t="e">
        <f>VLOOKUP(D176,saltab!$A$5:$W$40,23,FALSE)</f>
        <v>#N/A</v>
      </c>
      <c r="G176" s="175"/>
      <c r="H176" s="91">
        <f t="shared" si="33"/>
        <v>0</v>
      </c>
      <c r="I176" s="91">
        <f t="shared" si="34"/>
        <v>0</v>
      </c>
      <c r="J176" s="91">
        <f t="shared" si="35"/>
        <v>0</v>
      </c>
      <c r="K176" s="91">
        <f t="shared" si="36"/>
        <v>0</v>
      </c>
      <c r="L176" s="91">
        <f t="shared" si="37"/>
        <v>0</v>
      </c>
      <c r="M176" s="91">
        <f t="shared" si="38"/>
        <v>0</v>
      </c>
      <c r="N176" s="91">
        <f t="shared" si="39"/>
        <v>0</v>
      </c>
      <c r="O176" s="177"/>
      <c r="P176" s="91">
        <f t="shared" si="40"/>
        <v>0</v>
      </c>
      <c r="Q176" s="91">
        <f>N176*(1+saltab!$C$1)+P176</f>
        <v>0</v>
      </c>
      <c r="R176" s="78"/>
      <c r="T176" s="77"/>
      <c r="U176" s="179">
        <v>1</v>
      </c>
      <c r="V176" s="179">
        <v>1</v>
      </c>
      <c r="W176" s="179">
        <v>1</v>
      </c>
      <c r="X176" s="179">
        <v>1</v>
      </c>
      <c r="Y176" s="179">
        <v>1</v>
      </c>
      <c r="Z176" s="179">
        <v>1</v>
      </c>
      <c r="AA176" s="179">
        <v>1</v>
      </c>
      <c r="AB176" s="179">
        <v>1</v>
      </c>
      <c r="AC176" s="179">
        <v>1</v>
      </c>
      <c r="AD176" s="179">
        <v>1</v>
      </c>
      <c r="AE176" s="179">
        <v>1</v>
      </c>
      <c r="AF176" s="179">
        <v>1</v>
      </c>
      <c r="AG176" s="78"/>
      <c r="AI176" s="164">
        <f t="shared" si="41"/>
        <v>0</v>
      </c>
      <c r="AJ176" s="164">
        <f t="shared" si="42"/>
        <v>0</v>
      </c>
    </row>
    <row r="177" spans="2:36" x14ac:dyDescent="0.2">
      <c r="B177" s="77"/>
      <c r="C177" s="173"/>
      <c r="D177" s="174"/>
      <c r="E177" s="174"/>
      <c r="F177" s="24" t="e">
        <f>VLOOKUP(D177,saltab!$A$5:$W$40,23,FALSE)</f>
        <v>#N/A</v>
      </c>
      <c r="G177" s="175"/>
      <c r="H177" s="91">
        <f t="shared" si="33"/>
        <v>0</v>
      </c>
      <c r="I177" s="91">
        <f t="shared" si="34"/>
        <v>0</v>
      </c>
      <c r="J177" s="91">
        <f t="shared" si="35"/>
        <v>0</v>
      </c>
      <c r="K177" s="91">
        <f t="shared" si="36"/>
        <v>0</v>
      </c>
      <c r="L177" s="91">
        <f t="shared" si="37"/>
        <v>0</v>
      </c>
      <c r="M177" s="91">
        <f t="shared" si="38"/>
        <v>0</v>
      </c>
      <c r="N177" s="91">
        <f t="shared" si="39"/>
        <v>0</v>
      </c>
      <c r="O177" s="177"/>
      <c r="P177" s="91">
        <f t="shared" si="40"/>
        <v>0</v>
      </c>
      <c r="Q177" s="91">
        <f>N177*(1+saltab!$C$1)+P177</f>
        <v>0</v>
      </c>
      <c r="R177" s="78"/>
      <c r="T177" s="77"/>
      <c r="U177" s="179">
        <v>1</v>
      </c>
      <c r="V177" s="179">
        <v>1</v>
      </c>
      <c r="W177" s="179">
        <v>1</v>
      </c>
      <c r="X177" s="179">
        <v>1</v>
      </c>
      <c r="Y177" s="179">
        <v>1</v>
      </c>
      <c r="Z177" s="179">
        <v>1</v>
      </c>
      <c r="AA177" s="179">
        <v>1</v>
      </c>
      <c r="AB177" s="179">
        <v>1</v>
      </c>
      <c r="AC177" s="179">
        <v>1</v>
      </c>
      <c r="AD177" s="179">
        <v>1</v>
      </c>
      <c r="AE177" s="179">
        <v>1</v>
      </c>
      <c r="AF177" s="179">
        <v>1</v>
      </c>
      <c r="AG177" s="78"/>
      <c r="AI177" s="164">
        <f t="shared" si="41"/>
        <v>0</v>
      </c>
      <c r="AJ177" s="164">
        <f t="shared" si="42"/>
        <v>0</v>
      </c>
    </row>
    <row r="178" spans="2:36" x14ac:dyDescent="0.2">
      <c r="B178" s="77"/>
      <c r="C178" s="173"/>
      <c r="D178" s="174"/>
      <c r="E178" s="174"/>
      <c r="F178" s="24" t="e">
        <f>VLOOKUP(D178,saltab!$A$5:$W$40,23,FALSE)</f>
        <v>#N/A</v>
      </c>
      <c r="G178" s="175"/>
      <c r="H178" s="91">
        <f t="shared" si="33"/>
        <v>0</v>
      </c>
      <c r="I178" s="91">
        <f t="shared" si="34"/>
        <v>0</v>
      </c>
      <c r="J178" s="91">
        <f t="shared" si="35"/>
        <v>0</v>
      </c>
      <c r="K178" s="91">
        <f t="shared" si="36"/>
        <v>0</v>
      </c>
      <c r="L178" s="91">
        <f t="shared" si="37"/>
        <v>0</v>
      </c>
      <c r="M178" s="91">
        <f t="shared" si="38"/>
        <v>0</v>
      </c>
      <c r="N178" s="91">
        <f t="shared" si="39"/>
        <v>0</v>
      </c>
      <c r="O178" s="177"/>
      <c r="P178" s="91">
        <f t="shared" si="40"/>
        <v>0</v>
      </c>
      <c r="Q178" s="91">
        <f>N178*(1+saltab!$C$1)+P178</f>
        <v>0</v>
      </c>
      <c r="R178" s="78"/>
      <c r="T178" s="77"/>
      <c r="U178" s="179">
        <v>1</v>
      </c>
      <c r="V178" s="179">
        <v>1</v>
      </c>
      <c r="W178" s="179">
        <v>1</v>
      </c>
      <c r="X178" s="179">
        <v>1</v>
      </c>
      <c r="Y178" s="179">
        <v>1</v>
      </c>
      <c r="Z178" s="179">
        <v>1</v>
      </c>
      <c r="AA178" s="179">
        <v>1</v>
      </c>
      <c r="AB178" s="179">
        <v>1</v>
      </c>
      <c r="AC178" s="179">
        <v>1</v>
      </c>
      <c r="AD178" s="179">
        <v>1</v>
      </c>
      <c r="AE178" s="179">
        <v>1</v>
      </c>
      <c r="AF178" s="179">
        <v>1</v>
      </c>
      <c r="AG178" s="78"/>
      <c r="AI178" s="164">
        <f t="shared" si="41"/>
        <v>0</v>
      </c>
      <c r="AJ178" s="164">
        <f t="shared" si="42"/>
        <v>0</v>
      </c>
    </row>
    <row r="179" spans="2:36" x14ac:dyDescent="0.2">
      <c r="B179" s="77"/>
      <c r="C179" s="173"/>
      <c r="D179" s="174"/>
      <c r="E179" s="174"/>
      <c r="F179" s="24" t="e">
        <f>VLOOKUP(D179,saltab!$A$5:$W$40,23,FALSE)</f>
        <v>#N/A</v>
      </c>
      <c r="G179" s="175"/>
      <c r="H179" s="91">
        <f t="shared" si="33"/>
        <v>0</v>
      </c>
      <c r="I179" s="91">
        <f t="shared" si="34"/>
        <v>0</v>
      </c>
      <c r="J179" s="91">
        <f t="shared" si="35"/>
        <v>0</v>
      </c>
      <c r="K179" s="91">
        <f t="shared" si="36"/>
        <v>0</v>
      </c>
      <c r="L179" s="91">
        <f t="shared" si="37"/>
        <v>0</v>
      </c>
      <c r="M179" s="91">
        <f t="shared" si="38"/>
        <v>0</v>
      </c>
      <c r="N179" s="91">
        <f t="shared" si="39"/>
        <v>0</v>
      </c>
      <c r="O179" s="177"/>
      <c r="P179" s="91">
        <f t="shared" si="40"/>
        <v>0</v>
      </c>
      <c r="Q179" s="91">
        <f>N179*(1+saltab!$C$1)+P179</f>
        <v>0</v>
      </c>
      <c r="R179" s="78"/>
      <c r="T179" s="77"/>
      <c r="U179" s="179">
        <v>1</v>
      </c>
      <c r="V179" s="179">
        <v>1</v>
      </c>
      <c r="W179" s="179">
        <v>1</v>
      </c>
      <c r="X179" s="179">
        <v>1</v>
      </c>
      <c r="Y179" s="179">
        <v>1</v>
      </c>
      <c r="Z179" s="179">
        <v>1</v>
      </c>
      <c r="AA179" s="179">
        <v>1</v>
      </c>
      <c r="AB179" s="179">
        <v>1</v>
      </c>
      <c r="AC179" s="179">
        <v>1</v>
      </c>
      <c r="AD179" s="179">
        <v>1</v>
      </c>
      <c r="AE179" s="179">
        <v>1</v>
      </c>
      <c r="AF179" s="179">
        <v>1</v>
      </c>
      <c r="AG179" s="78"/>
      <c r="AI179" s="164">
        <f t="shared" si="41"/>
        <v>0</v>
      </c>
      <c r="AJ179" s="164">
        <f t="shared" si="42"/>
        <v>0</v>
      </c>
    </row>
    <row r="180" spans="2:36" x14ac:dyDescent="0.2">
      <c r="B180" s="77"/>
      <c r="C180" s="173"/>
      <c r="D180" s="174"/>
      <c r="E180" s="174"/>
      <c r="F180" s="24" t="e">
        <f>VLOOKUP(D180,saltab!$A$5:$W$40,23,FALSE)</f>
        <v>#N/A</v>
      </c>
      <c r="G180" s="175"/>
      <c r="H180" s="91">
        <f t="shared" si="33"/>
        <v>0</v>
      </c>
      <c r="I180" s="91">
        <f t="shared" si="34"/>
        <v>0</v>
      </c>
      <c r="J180" s="91">
        <f t="shared" si="35"/>
        <v>0</v>
      </c>
      <c r="K180" s="91">
        <f t="shared" si="36"/>
        <v>0</v>
      </c>
      <c r="L180" s="91">
        <f t="shared" si="37"/>
        <v>0</v>
      </c>
      <c r="M180" s="91">
        <f t="shared" si="38"/>
        <v>0</v>
      </c>
      <c r="N180" s="91">
        <f t="shared" si="39"/>
        <v>0</v>
      </c>
      <c r="O180" s="177"/>
      <c r="P180" s="91">
        <f t="shared" si="40"/>
        <v>0</v>
      </c>
      <c r="Q180" s="91">
        <f>N180*(1+saltab!$C$1)+P180</f>
        <v>0</v>
      </c>
      <c r="R180" s="78"/>
      <c r="T180" s="77"/>
      <c r="U180" s="179">
        <v>1</v>
      </c>
      <c r="V180" s="179">
        <v>1</v>
      </c>
      <c r="W180" s="179">
        <v>1</v>
      </c>
      <c r="X180" s="179">
        <v>1</v>
      </c>
      <c r="Y180" s="179">
        <v>1</v>
      </c>
      <c r="Z180" s="179">
        <v>1</v>
      </c>
      <c r="AA180" s="179">
        <v>1</v>
      </c>
      <c r="AB180" s="179">
        <v>1</v>
      </c>
      <c r="AC180" s="179">
        <v>1</v>
      </c>
      <c r="AD180" s="179">
        <v>1</v>
      </c>
      <c r="AE180" s="179">
        <v>1</v>
      </c>
      <c r="AF180" s="179">
        <v>1</v>
      </c>
      <c r="AG180" s="78"/>
      <c r="AI180" s="164">
        <f t="shared" si="41"/>
        <v>0</v>
      </c>
      <c r="AJ180" s="164">
        <f t="shared" si="42"/>
        <v>0</v>
      </c>
    </row>
    <row r="181" spans="2:36" x14ac:dyDescent="0.2">
      <c r="B181" s="77"/>
      <c r="C181" s="173"/>
      <c r="D181" s="174"/>
      <c r="E181" s="174"/>
      <c r="F181" s="24" t="e">
        <f>VLOOKUP(D181,saltab!$A$5:$W$40,23,FALSE)</f>
        <v>#N/A</v>
      </c>
      <c r="G181" s="175"/>
      <c r="H181" s="91">
        <f t="shared" si="33"/>
        <v>0</v>
      </c>
      <c r="I181" s="91">
        <f t="shared" si="34"/>
        <v>0</v>
      </c>
      <c r="J181" s="91">
        <f t="shared" si="35"/>
        <v>0</v>
      </c>
      <c r="K181" s="91">
        <f t="shared" si="36"/>
        <v>0</v>
      </c>
      <c r="L181" s="91">
        <f t="shared" si="37"/>
        <v>0</v>
      </c>
      <c r="M181" s="91">
        <f t="shared" si="38"/>
        <v>0</v>
      </c>
      <c r="N181" s="91">
        <f t="shared" si="39"/>
        <v>0</v>
      </c>
      <c r="O181" s="177"/>
      <c r="P181" s="91">
        <f t="shared" si="40"/>
        <v>0</v>
      </c>
      <c r="Q181" s="91">
        <f>N181*(1+saltab!$C$1)+P181</f>
        <v>0</v>
      </c>
      <c r="R181" s="78"/>
      <c r="T181" s="77"/>
      <c r="U181" s="179">
        <v>1</v>
      </c>
      <c r="V181" s="179">
        <v>1</v>
      </c>
      <c r="W181" s="179">
        <v>1</v>
      </c>
      <c r="X181" s="179">
        <v>1</v>
      </c>
      <c r="Y181" s="179">
        <v>1</v>
      </c>
      <c r="Z181" s="179">
        <v>1</v>
      </c>
      <c r="AA181" s="179">
        <v>1</v>
      </c>
      <c r="AB181" s="179">
        <v>1</v>
      </c>
      <c r="AC181" s="179">
        <v>1</v>
      </c>
      <c r="AD181" s="179">
        <v>1</v>
      </c>
      <c r="AE181" s="179">
        <v>1</v>
      </c>
      <c r="AF181" s="179">
        <v>1</v>
      </c>
      <c r="AG181" s="78"/>
      <c r="AI181" s="164">
        <f t="shared" si="41"/>
        <v>0</v>
      </c>
      <c r="AJ181" s="164">
        <f t="shared" si="42"/>
        <v>0</v>
      </c>
    </row>
    <row r="182" spans="2:36" x14ac:dyDescent="0.2">
      <c r="B182" s="77"/>
      <c r="C182" s="173"/>
      <c r="D182" s="174"/>
      <c r="E182" s="174"/>
      <c r="F182" s="24" t="e">
        <f>VLOOKUP(D182,saltab!$A$5:$W$40,23,FALSE)</f>
        <v>#N/A</v>
      </c>
      <c r="G182" s="175"/>
      <c r="H182" s="91">
        <f t="shared" si="33"/>
        <v>0</v>
      </c>
      <c r="I182" s="91">
        <f t="shared" si="34"/>
        <v>0</v>
      </c>
      <c r="J182" s="91">
        <f t="shared" si="35"/>
        <v>0</v>
      </c>
      <c r="K182" s="91">
        <f t="shared" si="36"/>
        <v>0</v>
      </c>
      <c r="L182" s="91">
        <f t="shared" si="37"/>
        <v>0</v>
      </c>
      <c r="M182" s="91">
        <f t="shared" si="38"/>
        <v>0</v>
      </c>
      <c r="N182" s="91">
        <f t="shared" si="39"/>
        <v>0</v>
      </c>
      <c r="O182" s="177"/>
      <c r="P182" s="91">
        <f t="shared" si="40"/>
        <v>0</v>
      </c>
      <c r="Q182" s="91">
        <f>N182*(1+saltab!$C$1)+P182</f>
        <v>0</v>
      </c>
      <c r="R182" s="78"/>
      <c r="T182" s="77"/>
      <c r="U182" s="179">
        <v>1</v>
      </c>
      <c r="V182" s="179">
        <v>1</v>
      </c>
      <c r="W182" s="179">
        <v>1</v>
      </c>
      <c r="X182" s="179">
        <v>1</v>
      </c>
      <c r="Y182" s="179">
        <v>1</v>
      </c>
      <c r="Z182" s="179">
        <v>1</v>
      </c>
      <c r="AA182" s="179">
        <v>1</v>
      </c>
      <c r="AB182" s="179">
        <v>1</v>
      </c>
      <c r="AC182" s="179">
        <v>1</v>
      </c>
      <c r="AD182" s="179">
        <v>1</v>
      </c>
      <c r="AE182" s="179">
        <v>1</v>
      </c>
      <c r="AF182" s="179">
        <v>1</v>
      </c>
      <c r="AG182" s="78"/>
      <c r="AI182" s="164">
        <f t="shared" si="41"/>
        <v>0</v>
      </c>
      <c r="AJ182" s="164">
        <f t="shared" si="42"/>
        <v>0</v>
      </c>
    </row>
    <row r="183" spans="2:36" x14ac:dyDescent="0.2">
      <c r="B183" s="77"/>
      <c r="C183" s="173"/>
      <c r="D183" s="174"/>
      <c r="E183" s="174"/>
      <c r="F183" s="24" t="e">
        <f>VLOOKUP(D183,saltab!$A$5:$W$40,23,FALSE)</f>
        <v>#N/A</v>
      </c>
      <c r="G183" s="175"/>
      <c r="H183" s="91">
        <f t="shared" si="33"/>
        <v>0</v>
      </c>
      <c r="I183" s="91">
        <f t="shared" si="34"/>
        <v>0</v>
      </c>
      <c r="J183" s="91">
        <f t="shared" si="35"/>
        <v>0</v>
      </c>
      <c r="K183" s="91">
        <f t="shared" si="36"/>
        <v>0</v>
      </c>
      <c r="L183" s="91">
        <f t="shared" si="37"/>
        <v>0</v>
      </c>
      <c r="M183" s="91">
        <f t="shared" si="38"/>
        <v>0</v>
      </c>
      <c r="N183" s="91">
        <f t="shared" si="39"/>
        <v>0</v>
      </c>
      <c r="O183" s="177"/>
      <c r="P183" s="91">
        <f t="shared" si="40"/>
        <v>0</v>
      </c>
      <c r="Q183" s="91">
        <f>N183*(1+saltab!$C$1)+P183</f>
        <v>0</v>
      </c>
      <c r="R183" s="78"/>
      <c r="T183" s="159"/>
      <c r="U183" s="179">
        <v>1</v>
      </c>
      <c r="V183" s="179">
        <v>1</v>
      </c>
      <c r="W183" s="179">
        <v>1</v>
      </c>
      <c r="X183" s="179">
        <v>1</v>
      </c>
      <c r="Y183" s="179">
        <v>1</v>
      </c>
      <c r="Z183" s="179">
        <v>1</v>
      </c>
      <c r="AA183" s="179">
        <v>1</v>
      </c>
      <c r="AB183" s="179">
        <v>1</v>
      </c>
      <c r="AC183" s="179">
        <v>1</v>
      </c>
      <c r="AD183" s="179">
        <v>1</v>
      </c>
      <c r="AE183" s="179">
        <v>1</v>
      </c>
      <c r="AF183" s="179">
        <v>1</v>
      </c>
      <c r="AG183" s="78"/>
      <c r="AI183" s="164">
        <f t="shared" si="41"/>
        <v>0</v>
      </c>
      <c r="AJ183" s="164">
        <f t="shared" si="42"/>
        <v>0</v>
      </c>
    </row>
    <row r="184" spans="2:36" x14ac:dyDescent="0.2">
      <c r="B184" s="77"/>
      <c r="C184" s="173"/>
      <c r="D184" s="174"/>
      <c r="E184" s="174"/>
      <c r="F184" s="24" t="e">
        <f>VLOOKUP(D184,saltab!$A$5:$W$40,23,FALSE)</f>
        <v>#N/A</v>
      </c>
      <c r="G184" s="175"/>
      <c r="H184" s="91">
        <f t="shared" si="33"/>
        <v>0</v>
      </c>
      <c r="I184" s="91">
        <f t="shared" si="34"/>
        <v>0</v>
      </c>
      <c r="J184" s="91">
        <f t="shared" si="35"/>
        <v>0</v>
      </c>
      <c r="K184" s="91">
        <f t="shared" si="36"/>
        <v>0</v>
      </c>
      <c r="L184" s="91">
        <f t="shared" si="37"/>
        <v>0</v>
      </c>
      <c r="M184" s="91">
        <f t="shared" si="38"/>
        <v>0</v>
      </c>
      <c r="N184" s="91">
        <f t="shared" si="39"/>
        <v>0</v>
      </c>
      <c r="O184" s="177"/>
      <c r="P184" s="91">
        <f t="shared" si="40"/>
        <v>0</v>
      </c>
      <c r="Q184" s="91">
        <f>N184*(1+saltab!$C$1)+P184</f>
        <v>0</v>
      </c>
      <c r="R184" s="78"/>
      <c r="T184" s="159"/>
      <c r="U184" s="179">
        <v>1</v>
      </c>
      <c r="V184" s="179">
        <v>1</v>
      </c>
      <c r="W184" s="179">
        <v>1</v>
      </c>
      <c r="X184" s="179">
        <v>1</v>
      </c>
      <c r="Y184" s="179">
        <v>1</v>
      </c>
      <c r="Z184" s="179">
        <v>1</v>
      </c>
      <c r="AA184" s="179">
        <v>1</v>
      </c>
      <c r="AB184" s="179">
        <v>1</v>
      </c>
      <c r="AC184" s="179">
        <v>1</v>
      </c>
      <c r="AD184" s="179">
        <v>1</v>
      </c>
      <c r="AE184" s="179">
        <v>1</v>
      </c>
      <c r="AF184" s="179">
        <v>1</v>
      </c>
      <c r="AG184" s="78"/>
      <c r="AI184" s="164">
        <f t="shared" si="41"/>
        <v>0</v>
      </c>
      <c r="AJ184" s="164">
        <f t="shared" si="42"/>
        <v>0</v>
      </c>
    </row>
    <row r="185" spans="2:36" x14ac:dyDescent="0.2">
      <c r="B185" s="77"/>
      <c r="C185" s="173"/>
      <c r="D185" s="174"/>
      <c r="E185" s="174"/>
      <c r="F185" s="24" t="e">
        <f>VLOOKUP(D185,saltab!$A$5:$W$40,23,FALSE)</f>
        <v>#N/A</v>
      </c>
      <c r="G185" s="175"/>
      <c r="H185" s="91">
        <f t="shared" si="33"/>
        <v>0</v>
      </c>
      <c r="I185" s="91">
        <f t="shared" si="34"/>
        <v>0</v>
      </c>
      <c r="J185" s="91">
        <f t="shared" si="35"/>
        <v>0</v>
      </c>
      <c r="K185" s="91">
        <f t="shared" si="36"/>
        <v>0</v>
      </c>
      <c r="L185" s="91">
        <f t="shared" si="37"/>
        <v>0</v>
      </c>
      <c r="M185" s="91">
        <f t="shared" si="38"/>
        <v>0</v>
      </c>
      <c r="N185" s="91">
        <f t="shared" si="39"/>
        <v>0</v>
      </c>
      <c r="O185" s="177"/>
      <c r="P185" s="91">
        <f t="shared" si="40"/>
        <v>0</v>
      </c>
      <c r="Q185" s="91">
        <f>N185*(1+saltab!$C$1)+P185</f>
        <v>0</v>
      </c>
      <c r="R185" s="78"/>
      <c r="T185" s="77"/>
      <c r="U185" s="179">
        <v>1</v>
      </c>
      <c r="V185" s="179">
        <v>1</v>
      </c>
      <c r="W185" s="179">
        <v>1</v>
      </c>
      <c r="X185" s="179">
        <v>1</v>
      </c>
      <c r="Y185" s="179">
        <v>1</v>
      </c>
      <c r="Z185" s="179">
        <v>1</v>
      </c>
      <c r="AA185" s="179">
        <v>1</v>
      </c>
      <c r="AB185" s="179">
        <v>1</v>
      </c>
      <c r="AC185" s="179">
        <v>1</v>
      </c>
      <c r="AD185" s="179">
        <v>1</v>
      </c>
      <c r="AE185" s="179">
        <v>1</v>
      </c>
      <c r="AF185" s="179">
        <v>1</v>
      </c>
      <c r="AG185" s="78"/>
      <c r="AI185" s="164">
        <f t="shared" si="41"/>
        <v>0</v>
      </c>
      <c r="AJ185" s="164">
        <f t="shared" si="42"/>
        <v>0</v>
      </c>
    </row>
    <row r="186" spans="2:36" x14ac:dyDescent="0.2">
      <c r="B186" s="77"/>
      <c r="C186" s="173"/>
      <c r="D186" s="174"/>
      <c r="E186" s="174"/>
      <c r="F186" s="24" t="e">
        <f>VLOOKUP(D186,saltab!$A$5:$W$40,23,FALSE)</f>
        <v>#N/A</v>
      </c>
      <c r="G186" s="175"/>
      <c r="H186" s="91">
        <f t="shared" si="33"/>
        <v>0</v>
      </c>
      <c r="I186" s="91">
        <f t="shared" si="34"/>
        <v>0</v>
      </c>
      <c r="J186" s="91">
        <f t="shared" si="35"/>
        <v>0</v>
      </c>
      <c r="K186" s="91">
        <f t="shared" si="36"/>
        <v>0</v>
      </c>
      <c r="L186" s="91">
        <f t="shared" si="37"/>
        <v>0</v>
      </c>
      <c r="M186" s="91">
        <f t="shared" si="38"/>
        <v>0</v>
      </c>
      <c r="N186" s="91">
        <f t="shared" si="39"/>
        <v>0</v>
      </c>
      <c r="O186" s="177"/>
      <c r="P186" s="91">
        <f t="shared" si="40"/>
        <v>0</v>
      </c>
      <c r="Q186" s="91">
        <f>N186*(1+saltab!$C$1)+P186</f>
        <v>0</v>
      </c>
      <c r="R186" s="78"/>
      <c r="T186" s="77"/>
      <c r="U186" s="179">
        <v>1</v>
      </c>
      <c r="V186" s="179">
        <v>1</v>
      </c>
      <c r="W186" s="179">
        <v>1</v>
      </c>
      <c r="X186" s="179">
        <v>1</v>
      </c>
      <c r="Y186" s="179">
        <v>1</v>
      </c>
      <c r="Z186" s="179">
        <v>1</v>
      </c>
      <c r="AA186" s="179">
        <v>1</v>
      </c>
      <c r="AB186" s="179">
        <v>1</v>
      </c>
      <c r="AC186" s="179">
        <v>1</v>
      </c>
      <c r="AD186" s="179">
        <v>1</v>
      </c>
      <c r="AE186" s="179">
        <v>1</v>
      </c>
      <c r="AF186" s="179">
        <v>1</v>
      </c>
      <c r="AG186" s="78"/>
      <c r="AI186" s="164">
        <f t="shared" si="41"/>
        <v>0</v>
      </c>
      <c r="AJ186" s="164">
        <f t="shared" si="42"/>
        <v>0</v>
      </c>
    </row>
    <row r="187" spans="2:36" x14ac:dyDescent="0.2">
      <c r="B187" s="77"/>
      <c r="C187" s="173"/>
      <c r="D187" s="174"/>
      <c r="E187" s="174"/>
      <c r="F187" s="24" t="e">
        <f>VLOOKUP(D187,saltab!$A$5:$W$40,23,FALSE)</f>
        <v>#N/A</v>
      </c>
      <c r="G187" s="175"/>
      <c r="H187" s="91">
        <f t="shared" si="33"/>
        <v>0</v>
      </c>
      <c r="I187" s="91">
        <f t="shared" si="34"/>
        <v>0</v>
      </c>
      <c r="J187" s="91">
        <f t="shared" si="35"/>
        <v>0</v>
      </c>
      <c r="K187" s="91">
        <f t="shared" si="36"/>
        <v>0</v>
      </c>
      <c r="L187" s="91">
        <f t="shared" si="37"/>
        <v>0</v>
      </c>
      <c r="M187" s="91">
        <f t="shared" si="38"/>
        <v>0</v>
      </c>
      <c r="N187" s="91">
        <f t="shared" si="39"/>
        <v>0</v>
      </c>
      <c r="O187" s="177"/>
      <c r="P187" s="91">
        <f t="shared" si="40"/>
        <v>0</v>
      </c>
      <c r="Q187" s="91">
        <f>N187*(1+saltab!$C$1)+P187</f>
        <v>0</v>
      </c>
      <c r="R187" s="78"/>
      <c r="T187" s="77"/>
      <c r="U187" s="179">
        <v>1</v>
      </c>
      <c r="V187" s="179">
        <v>1</v>
      </c>
      <c r="W187" s="179">
        <v>1</v>
      </c>
      <c r="X187" s="179">
        <v>1</v>
      </c>
      <c r="Y187" s="179">
        <v>1</v>
      </c>
      <c r="Z187" s="179">
        <v>1</v>
      </c>
      <c r="AA187" s="179">
        <v>1</v>
      </c>
      <c r="AB187" s="179">
        <v>1</v>
      </c>
      <c r="AC187" s="179">
        <v>1</v>
      </c>
      <c r="AD187" s="179">
        <v>1</v>
      </c>
      <c r="AE187" s="179">
        <v>1</v>
      </c>
      <c r="AF187" s="179">
        <v>1</v>
      </c>
      <c r="AG187" s="78"/>
      <c r="AI187" s="164">
        <f t="shared" si="41"/>
        <v>0</v>
      </c>
      <c r="AJ187" s="164">
        <f t="shared" si="42"/>
        <v>0</v>
      </c>
    </row>
    <row r="188" spans="2:36" x14ac:dyDescent="0.2">
      <c r="B188" s="77"/>
      <c r="C188" s="173"/>
      <c r="D188" s="174"/>
      <c r="E188" s="174"/>
      <c r="F188" s="24" t="e">
        <f>VLOOKUP(D188,saltab!$A$5:$W$40,23,FALSE)</f>
        <v>#N/A</v>
      </c>
      <c r="G188" s="175"/>
      <c r="H188" s="91">
        <f t="shared" si="33"/>
        <v>0</v>
      </c>
      <c r="I188" s="91">
        <f t="shared" si="34"/>
        <v>0</v>
      </c>
      <c r="J188" s="91">
        <f t="shared" si="35"/>
        <v>0</v>
      </c>
      <c r="K188" s="91">
        <f t="shared" si="36"/>
        <v>0</v>
      </c>
      <c r="L188" s="91">
        <f t="shared" si="37"/>
        <v>0</v>
      </c>
      <c r="M188" s="91">
        <f t="shared" si="38"/>
        <v>0</v>
      </c>
      <c r="N188" s="91">
        <f t="shared" si="39"/>
        <v>0</v>
      </c>
      <c r="O188" s="177"/>
      <c r="P188" s="91">
        <f t="shared" si="40"/>
        <v>0</v>
      </c>
      <c r="Q188" s="91">
        <f>N188*(1+saltab!$C$1)+P188</f>
        <v>0</v>
      </c>
      <c r="R188" s="78"/>
      <c r="T188" s="77"/>
      <c r="U188" s="179">
        <v>1</v>
      </c>
      <c r="V188" s="179">
        <v>1</v>
      </c>
      <c r="W188" s="179">
        <v>1</v>
      </c>
      <c r="X188" s="179">
        <v>1</v>
      </c>
      <c r="Y188" s="179">
        <v>1</v>
      </c>
      <c r="Z188" s="179">
        <v>1</v>
      </c>
      <c r="AA188" s="179">
        <v>1</v>
      </c>
      <c r="AB188" s="179">
        <v>1</v>
      </c>
      <c r="AC188" s="179">
        <v>1</v>
      </c>
      <c r="AD188" s="179">
        <v>1</v>
      </c>
      <c r="AE188" s="179">
        <v>1</v>
      </c>
      <c r="AF188" s="179">
        <v>1</v>
      </c>
      <c r="AG188" s="78"/>
      <c r="AI188" s="164">
        <f t="shared" si="41"/>
        <v>0</v>
      </c>
      <c r="AJ188" s="164">
        <f t="shared" si="42"/>
        <v>0</v>
      </c>
    </row>
    <row r="189" spans="2:36" x14ac:dyDescent="0.2">
      <c r="B189" s="77"/>
      <c r="C189" s="173"/>
      <c r="D189" s="174"/>
      <c r="E189" s="174"/>
      <c r="F189" s="24" t="e">
        <f>VLOOKUP(D189,saltab!$A$5:$W$40,23,FALSE)</f>
        <v>#N/A</v>
      </c>
      <c r="G189" s="175"/>
      <c r="H189" s="91">
        <f t="shared" si="33"/>
        <v>0</v>
      </c>
      <c r="I189" s="91">
        <f t="shared" si="34"/>
        <v>0</v>
      </c>
      <c r="J189" s="91">
        <f t="shared" si="35"/>
        <v>0</v>
      </c>
      <c r="K189" s="91">
        <f t="shared" si="36"/>
        <v>0</v>
      </c>
      <c r="L189" s="91">
        <f t="shared" si="37"/>
        <v>0</v>
      </c>
      <c r="M189" s="91">
        <f t="shared" si="38"/>
        <v>0</v>
      </c>
      <c r="N189" s="91">
        <f t="shared" si="39"/>
        <v>0</v>
      </c>
      <c r="O189" s="177"/>
      <c r="P189" s="91">
        <f t="shared" si="40"/>
        <v>0</v>
      </c>
      <c r="Q189" s="91">
        <f>N189*(1+saltab!$C$1)+P189</f>
        <v>0</v>
      </c>
      <c r="R189" s="78"/>
      <c r="T189" s="77"/>
      <c r="U189" s="179">
        <v>1</v>
      </c>
      <c r="V189" s="179">
        <v>1</v>
      </c>
      <c r="W189" s="179">
        <v>1</v>
      </c>
      <c r="X189" s="179">
        <v>1</v>
      </c>
      <c r="Y189" s="179">
        <v>1</v>
      </c>
      <c r="Z189" s="179">
        <v>1</v>
      </c>
      <c r="AA189" s="179">
        <v>1</v>
      </c>
      <c r="AB189" s="179">
        <v>1</v>
      </c>
      <c r="AC189" s="179">
        <v>1</v>
      </c>
      <c r="AD189" s="179">
        <v>1</v>
      </c>
      <c r="AE189" s="179">
        <v>1</v>
      </c>
      <c r="AF189" s="179">
        <v>1</v>
      </c>
      <c r="AG189" s="78"/>
      <c r="AI189" s="164">
        <f t="shared" si="41"/>
        <v>0</v>
      </c>
      <c r="AJ189" s="164">
        <f t="shared" si="42"/>
        <v>0</v>
      </c>
    </row>
    <row r="190" spans="2:36" x14ac:dyDescent="0.2">
      <c r="B190" s="77"/>
      <c r="C190" s="173"/>
      <c r="D190" s="174"/>
      <c r="E190" s="174"/>
      <c r="F190" s="24" t="e">
        <f>VLOOKUP(D190,saltab!$A$5:$W$40,23,FALSE)</f>
        <v>#N/A</v>
      </c>
      <c r="G190" s="175"/>
      <c r="H190" s="91">
        <f t="shared" si="33"/>
        <v>0</v>
      </c>
      <c r="I190" s="91">
        <f t="shared" si="34"/>
        <v>0</v>
      </c>
      <c r="J190" s="91">
        <f t="shared" si="35"/>
        <v>0</v>
      </c>
      <c r="K190" s="91">
        <f t="shared" si="36"/>
        <v>0</v>
      </c>
      <c r="L190" s="91">
        <f t="shared" si="37"/>
        <v>0</v>
      </c>
      <c r="M190" s="91">
        <f t="shared" si="38"/>
        <v>0</v>
      </c>
      <c r="N190" s="91">
        <f t="shared" si="39"/>
        <v>0</v>
      </c>
      <c r="O190" s="177"/>
      <c r="P190" s="91">
        <f t="shared" si="40"/>
        <v>0</v>
      </c>
      <c r="Q190" s="91">
        <f>N190*(1+saltab!$C$1)+P190</f>
        <v>0</v>
      </c>
      <c r="R190" s="78"/>
      <c r="T190" s="77"/>
      <c r="U190" s="179">
        <v>1</v>
      </c>
      <c r="V190" s="179">
        <v>1</v>
      </c>
      <c r="W190" s="179">
        <v>1</v>
      </c>
      <c r="X190" s="179">
        <v>1</v>
      </c>
      <c r="Y190" s="179">
        <v>1</v>
      </c>
      <c r="Z190" s="179">
        <v>1</v>
      </c>
      <c r="AA190" s="179">
        <v>1</v>
      </c>
      <c r="AB190" s="179">
        <v>1</v>
      </c>
      <c r="AC190" s="179">
        <v>1</v>
      </c>
      <c r="AD190" s="179">
        <v>1</v>
      </c>
      <c r="AE190" s="179">
        <v>1</v>
      </c>
      <c r="AF190" s="179">
        <v>1</v>
      </c>
      <c r="AG190" s="78"/>
      <c r="AI190" s="164">
        <f t="shared" si="41"/>
        <v>0</v>
      </c>
      <c r="AJ190" s="164">
        <f t="shared" si="42"/>
        <v>0</v>
      </c>
    </row>
    <row r="191" spans="2:36" x14ac:dyDescent="0.2">
      <c r="B191" s="80"/>
      <c r="C191" s="173"/>
      <c r="D191" s="174"/>
      <c r="E191" s="174"/>
      <c r="F191" s="24" t="e">
        <f>VLOOKUP(D191,saltab!$A$5:$W$40,23,FALSE)</f>
        <v>#N/A</v>
      </c>
      <c r="G191" s="175"/>
      <c r="H191" s="91">
        <f t="shared" si="33"/>
        <v>0</v>
      </c>
      <c r="I191" s="91">
        <f t="shared" si="34"/>
        <v>0</v>
      </c>
      <c r="J191" s="91">
        <f t="shared" si="35"/>
        <v>0</v>
      </c>
      <c r="K191" s="91">
        <f t="shared" si="36"/>
        <v>0</v>
      </c>
      <c r="L191" s="91">
        <f t="shared" si="37"/>
        <v>0</v>
      </c>
      <c r="M191" s="91">
        <f t="shared" si="38"/>
        <v>0</v>
      </c>
      <c r="N191" s="91">
        <f t="shared" si="39"/>
        <v>0</v>
      </c>
      <c r="O191" s="177"/>
      <c r="P191" s="91">
        <f t="shared" si="40"/>
        <v>0</v>
      </c>
      <c r="Q191" s="91">
        <f>N191*(1+saltab!$C$1)+P191</f>
        <v>0</v>
      </c>
      <c r="R191" s="81"/>
      <c r="S191" s="13"/>
      <c r="T191" s="80"/>
      <c r="U191" s="179">
        <v>1</v>
      </c>
      <c r="V191" s="179">
        <v>1</v>
      </c>
      <c r="W191" s="179">
        <v>1</v>
      </c>
      <c r="X191" s="179">
        <v>1</v>
      </c>
      <c r="Y191" s="179">
        <v>1</v>
      </c>
      <c r="Z191" s="179">
        <v>1</v>
      </c>
      <c r="AA191" s="179">
        <v>1</v>
      </c>
      <c r="AB191" s="179">
        <v>1</v>
      </c>
      <c r="AC191" s="179">
        <v>1</v>
      </c>
      <c r="AD191" s="179">
        <v>1</v>
      </c>
      <c r="AE191" s="179">
        <v>1</v>
      </c>
      <c r="AF191" s="179">
        <v>1</v>
      </c>
      <c r="AG191" s="81"/>
      <c r="AI191" s="164">
        <f t="shared" si="41"/>
        <v>0</v>
      </c>
      <c r="AJ191" s="164">
        <f t="shared" si="42"/>
        <v>0</v>
      </c>
    </row>
    <row r="192" spans="2:36" x14ac:dyDescent="0.2">
      <c r="B192" s="80"/>
      <c r="C192" s="173"/>
      <c r="D192" s="174"/>
      <c r="E192" s="174"/>
      <c r="F192" s="24" t="e">
        <f>VLOOKUP(D192,saltab!$A$5:$W$40,23,FALSE)</f>
        <v>#N/A</v>
      </c>
      <c r="G192" s="175"/>
      <c r="H192" s="91">
        <f t="shared" si="33"/>
        <v>0</v>
      </c>
      <c r="I192" s="91">
        <f t="shared" si="34"/>
        <v>0</v>
      </c>
      <c r="J192" s="91">
        <f t="shared" si="35"/>
        <v>0</v>
      </c>
      <c r="K192" s="91">
        <f t="shared" si="36"/>
        <v>0</v>
      </c>
      <c r="L192" s="91">
        <f t="shared" si="37"/>
        <v>0</v>
      </c>
      <c r="M192" s="91">
        <f t="shared" si="38"/>
        <v>0</v>
      </c>
      <c r="N192" s="91">
        <f t="shared" si="39"/>
        <v>0</v>
      </c>
      <c r="O192" s="177"/>
      <c r="P192" s="91">
        <f t="shared" si="40"/>
        <v>0</v>
      </c>
      <c r="Q192" s="91">
        <f>N192*(1+saltab!$C$1)+P192</f>
        <v>0</v>
      </c>
      <c r="R192" s="81"/>
      <c r="S192" s="13"/>
      <c r="T192" s="80"/>
      <c r="U192" s="179">
        <v>1</v>
      </c>
      <c r="V192" s="179">
        <v>1</v>
      </c>
      <c r="W192" s="179">
        <v>1</v>
      </c>
      <c r="X192" s="179">
        <v>1</v>
      </c>
      <c r="Y192" s="179">
        <v>1</v>
      </c>
      <c r="Z192" s="179">
        <v>1</v>
      </c>
      <c r="AA192" s="179">
        <v>1</v>
      </c>
      <c r="AB192" s="179">
        <v>1</v>
      </c>
      <c r="AC192" s="179">
        <v>1</v>
      </c>
      <c r="AD192" s="179">
        <v>1</v>
      </c>
      <c r="AE192" s="179">
        <v>1</v>
      </c>
      <c r="AF192" s="179">
        <v>1</v>
      </c>
      <c r="AG192" s="81"/>
      <c r="AI192" s="164">
        <f t="shared" si="41"/>
        <v>0</v>
      </c>
      <c r="AJ192" s="164">
        <f t="shared" si="42"/>
        <v>0</v>
      </c>
    </row>
    <row r="193" spans="2:36" x14ac:dyDescent="0.2">
      <c r="B193" s="80"/>
      <c r="C193" s="173"/>
      <c r="D193" s="174"/>
      <c r="E193" s="174"/>
      <c r="F193" s="24" t="e">
        <f>VLOOKUP(D193,saltab!$A$5:$W$40,23,FALSE)</f>
        <v>#N/A</v>
      </c>
      <c r="G193" s="175"/>
      <c r="H193" s="91">
        <f t="shared" si="33"/>
        <v>0</v>
      </c>
      <c r="I193" s="91">
        <f t="shared" si="34"/>
        <v>0</v>
      </c>
      <c r="J193" s="91">
        <f t="shared" si="35"/>
        <v>0</v>
      </c>
      <c r="K193" s="91">
        <f t="shared" si="36"/>
        <v>0</v>
      </c>
      <c r="L193" s="91">
        <f t="shared" si="37"/>
        <v>0</v>
      </c>
      <c r="M193" s="91">
        <f t="shared" si="38"/>
        <v>0</v>
      </c>
      <c r="N193" s="91">
        <f t="shared" si="39"/>
        <v>0</v>
      </c>
      <c r="O193" s="177"/>
      <c r="P193" s="91">
        <f t="shared" si="40"/>
        <v>0</v>
      </c>
      <c r="Q193" s="91">
        <f>N193*(1+saltab!$C$1)+P193</f>
        <v>0</v>
      </c>
      <c r="R193" s="81"/>
      <c r="S193" s="13"/>
      <c r="T193" s="80"/>
      <c r="U193" s="179">
        <v>1</v>
      </c>
      <c r="V193" s="179">
        <v>1</v>
      </c>
      <c r="W193" s="179">
        <v>1</v>
      </c>
      <c r="X193" s="179">
        <v>1</v>
      </c>
      <c r="Y193" s="179">
        <v>1</v>
      </c>
      <c r="Z193" s="179">
        <v>1</v>
      </c>
      <c r="AA193" s="179">
        <v>1</v>
      </c>
      <c r="AB193" s="179">
        <v>1</v>
      </c>
      <c r="AC193" s="179">
        <v>1</v>
      </c>
      <c r="AD193" s="179">
        <v>1</v>
      </c>
      <c r="AE193" s="179">
        <v>1</v>
      </c>
      <c r="AF193" s="179">
        <v>1</v>
      </c>
      <c r="AG193" s="81"/>
      <c r="AI193" s="164">
        <f t="shared" si="41"/>
        <v>0</v>
      </c>
      <c r="AJ193" s="164">
        <f t="shared" si="42"/>
        <v>0</v>
      </c>
    </row>
    <row r="194" spans="2:36" x14ac:dyDescent="0.2">
      <c r="B194" s="80"/>
      <c r="C194" s="173"/>
      <c r="D194" s="174"/>
      <c r="E194" s="174"/>
      <c r="F194" s="24" t="e">
        <f>VLOOKUP(D194,saltab!$A$5:$W$40,23,FALSE)</f>
        <v>#N/A</v>
      </c>
      <c r="G194" s="175"/>
      <c r="H194" s="91">
        <f t="shared" si="33"/>
        <v>0</v>
      </c>
      <c r="I194" s="91">
        <f t="shared" si="34"/>
        <v>0</v>
      </c>
      <c r="J194" s="91">
        <f t="shared" si="35"/>
        <v>0</v>
      </c>
      <c r="K194" s="91">
        <f t="shared" si="36"/>
        <v>0</v>
      </c>
      <c r="L194" s="91">
        <f t="shared" si="37"/>
        <v>0</v>
      </c>
      <c r="M194" s="91">
        <f t="shared" si="38"/>
        <v>0</v>
      </c>
      <c r="N194" s="91">
        <f t="shared" si="39"/>
        <v>0</v>
      </c>
      <c r="O194" s="177"/>
      <c r="P194" s="91">
        <f t="shared" si="40"/>
        <v>0</v>
      </c>
      <c r="Q194" s="91">
        <f>N194*(1+saltab!$C$1)+P194</f>
        <v>0</v>
      </c>
      <c r="R194" s="81"/>
      <c r="S194" s="13"/>
      <c r="T194" s="80"/>
      <c r="U194" s="179">
        <v>1</v>
      </c>
      <c r="V194" s="179">
        <v>1</v>
      </c>
      <c r="W194" s="179">
        <v>1</v>
      </c>
      <c r="X194" s="179">
        <v>1</v>
      </c>
      <c r="Y194" s="179">
        <v>1</v>
      </c>
      <c r="Z194" s="179">
        <v>1</v>
      </c>
      <c r="AA194" s="179">
        <v>1</v>
      </c>
      <c r="AB194" s="179">
        <v>1</v>
      </c>
      <c r="AC194" s="179">
        <v>1</v>
      </c>
      <c r="AD194" s="179">
        <v>1</v>
      </c>
      <c r="AE194" s="179">
        <v>1</v>
      </c>
      <c r="AF194" s="179">
        <v>1</v>
      </c>
      <c r="AG194" s="81"/>
      <c r="AI194" s="164">
        <f t="shared" si="41"/>
        <v>0</v>
      </c>
      <c r="AJ194" s="164">
        <f t="shared" si="42"/>
        <v>0</v>
      </c>
    </row>
    <row r="195" spans="2:36" x14ac:dyDescent="0.2">
      <c r="B195" s="80"/>
      <c r="C195" s="173"/>
      <c r="D195" s="174"/>
      <c r="E195" s="174"/>
      <c r="F195" s="24" t="e">
        <f>VLOOKUP(D195,saltab!$A$5:$W$40,23,FALSE)</f>
        <v>#N/A</v>
      </c>
      <c r="G195" s="175"/>
      <c r="H195" s="91">
        <f t="shared" si="33"/>
        <v>0</v>
      </c>
      <c r="I195" s="91">
        <f t="shared" si="34"/>
        <v>0</v>
      </c>
      <c r="J195" s="91">
        <f t="shared" si="35"/>
        <v>0</v>
      </c>
      <c r="K195" s="91">
        <f t="shared" si="36"/>
        <v>0</v>
      </c>
      <c r="L195" s="91">
        <f t="shared" si="37"/>
        <v>0</v>
      </c>
      <c r="M195" s="91">
        <f t="shared" si="38"/>
        <v>0</v>
      </c>
      <c r="N195" s="91">
        <f t="shared" si="39"/>
        <v>0</v>
      </c>
      <c r="O195" s="177"/>
      <c r="P195" s="91">
        <f t="shared" si="40"/>
        <v>0</v>
      </c>
      <c r="Q195" s="91">
        <f>N195*(1+saltab!$C$1)+P195</f>
        <v>0</v>
      </c>
      <c r="R195" s="81"/>
      <c r="S195" s="13"/>
      <c r="T195" s="80"/>
      <c r="U195" s="179">
        <v>1</v>
      </c>
      <c r="V195" s="179">
        <v>1</v>
      </c>
      <c r="W195" s="179">
        <v>1</v>
      </c>
      <c r="X195" s="179">
        <v>1</v>
      </c>
      <c r="Y195" s="179">
        <v>1</v>
      </c>
      <c r="Z195" s="179">
        <v>1</v>
      </c>
      <c r="AA195" s="179">
        <v>1</v>
      </c>
      <c r="AB195" s="179">
        <v>1</v>
      </c>
      <c r="AC195" s="179">
        <v>1</v>
      </c>
      <c r="AD195" s="179">
        <v>1</v>
      </c>
      <c r="AE195" s="179">
        <v>1</v>
      </c>
      <c r="AF195" s="179">
        <v>1</v>
      </c>
      <c r="AG195" s="81"/>
      <c r="AI195" s="164">
        <f t="shared" si="41"/>
        <v>0</v>
      </c>
      <c r="AJ195" s="164">
        <f t="shared" si="42"/>
        <v>0</v>
      </c>
    </row>
    <row r="196" spans="2:36" x14ac:dyDescent="0.2">
      <c r="B196" s="80"/>
      <c r="C196" s="173"/>
      <c r="D196" s="174"/>
      <c r="E196" s="174"/>
      <c r="F196" s="24" t="e">
        <f>VLOOKUP(D196,saltab!$A$5:$W$40,23,FALSE)</f>
        <v>#N/A</v>
      </c>
      <c r="G196" s="175"/>
      <c r="H196" s="91">
        <f t="shared" si="33"/>
        <v>0</v>
      </c>
      <c r="I196" s="91">
        <f t="shared" si="34"/>
        <v>0</v>
      </c>
      <c r="J196" s="91">
        <f t="shared" si="35"/>
        <v>0</v>
      </c>
      <c r="K196" s="91">
        <f t="shared" si="36"/>
        <v>0</v>
      </c>
      <c r="L196" s="91">
        <f t="shared" si="37"/>
        <v>0</v>
      </c>
      <c r="M196" s="91">
        <f t="shared" si="38"/>
        <v>0</v>
      </c>
      <c r="N196" s="91">
        <f t="shared" si="39"/>
        <v>0</v>
      </c>
      <c r="O196" s="177"/>
      <c r="P196" s="91">
        <f t="shared" si="40"/>
        <v>0</v>
      </c>
      <c r="Q196" s="91">
        <f>N196*(1+saltab!$C$1)+P196</f>
        <v>0</v>
      </c>
      <c r="R196" s="81"/>
      <c r="S196" s="13"/>
      <c r="T196" s="80"/>
      <c r="U196" s="179">
        <v>1</v>
      </c>
      <c r="V196" s="179">
        <v>1</v>
      </c>
      <c r="W196" s="179">
        <v>1</v>
      </c>
      <c r="X196" s="179">
        <v>1</v>
      </c>
      <c r="Y196" s="179">
        <v>1</v>
      </c>
      <c r="Z196" s="179">
        <v>1</v>
      </c>
      <c r="AA196" s="179">
        <v>1</v>
      </c>
      <c r="AB196" s="179">
        <v>1</v>
      </c>
      <c r="AC196" s="179">
        <v>1</v>
      </c>
      <c r="AD196" s="179">
        <v>1</v>
      </c>
      <c r="AE196" s="179">
        <v>1</v>
      </c>
      <c r="AF196" s="179">
        <v>1</v>
      </c>
      <c r="AG196" s="81"/>
      <c r="AI196" s="164">
        <f t="shared" si="41"/>
        <v>0</v>
      </c>
      <c r="AJ196" s="164">
        <f t="shared" si="42"/>
        <v>0</v>
      </c>
    </row>
    <row r="197" spans="2:36" x14ac:dyDescent="0.2">
      <c r="B197" s="77"/>
      <c r="C197" s="173"/>
      <c r="D197" s="174"/>
      <c r="E197" s="174"/>
      <c r="F197" s="24" t="e">
        <f>VLOOKUP(D197,saltab!$A$5:$W$40,23,FALSE)</f>
        <v>#N/A</v>
      </c>
      <c r="G197" s="175"/>
      <c r="H197" s="91">
        <f t="shared" si="33"/>
        <v>0</v>
      </c>
      <c r="I197" s="91">
        <f t="shared" si="34"/>
        <v>0</v>
      </c>
      <c r="J197" s="91">
        <f t="shared" si="35"/>
        <v>0</v>
      </c>
      <c r="K197" s="91">
        <f t="shared" si="36"/>
        <v>0</v>
      </c>
      <c r="L197" s="91">
        <f t="shared" si="37"/>
        <v>0</v>
      </c>
      <c r="M197" s="91">
        <f t="shared" si="38"/>
        <v>0</v>
      </c>
      <c r="N197" s="91">
        <f t="shared" si="39"/>
        <v>0</v>
      </c>
      <c r="O197" s="177"/>
      <c r="P197" s="91">
        <f t="shared" si="40"/>
        <v>0</v>
      </c>
      <c r="Q197" s="91">
        <f>N197*(1+saltab!$C$1)+P197</f>
        <v>0</v>
      </c>
      <c r="R197" s="78"/>
      <c r="T197" s="77"/>
      <c r="U197" s="179">
        <v>1</v>
      </c>
      <c r="V197" s="179">
        <v>1</v>
      </c>
      <c r="W197" s="179">
        <v>1</v>
      </c>
      <c r="X197" s="179">
        <v>1</v>
      </c>
      <c r="Y197" s="179">
        <v>1</v>
      </c>
      <c r="Z197" s="179">
        <v>1</v>
      </c>
      <c r="AA197" s="179">
        <v>1</v>
      </c>
      <c r="AB197" s="179">
        <v>1</v>
      </c>
      <c r="AC197" s="179">
        <v>1</v>
      </c>
      <c r="AD197" s="179">
        <v>1</v>
      </c>
      <c r="AE197" s="179">
        <v>1</v>
      </c>
      <c r="AF197" s="179">
        <v>1</v>
      </c>
      <c r="AG197" s="78"/>
      <c r="AI197" s="164">
        <f t="shared" si="41"/>
        <v>0</v>
      </c>
      <c r="AJ197" s="164">
        <f t="shared" si="42"/>
        <v>0</v>
      </c>
    </row>
    <row r="198" spans="2:36" x14ac:dyDescent="0.2">
      <c r="B198" s="77"/>
      <c r="C198" s="173"/>
      <c r="D198" s="174"/>
      <c r="E198" s="174"/>
      <c r="F198" s="24" t="e">
        <f>VLOOKUP(D198,saltab!$A$5:$W$40,23,FALSE)</f>
        <v>#N/A</v>
      </c>
      <c r="G198" s="175"/>
      <c r="H198" s="91">
        <f t="shared" si="33"/>
        <v>0</v>
      </c>
      <c r="I198" s="91">
        <f t="shared" si="34"/>
        <v>0</v>
      </c>
      <c r="J198" s="91">
        <f t="shared" si="35"/>
        <v>0</v>
      </c>
      <c r="K198" s="91">
        <f t="shared" si="36"/>
        <v>0</v>
      </c>
      <c r="L198" s="91">
        <f t="shared" si="37"/>
        <v>0</v>
      </c>
      <c r="M198" s="91">
        <f t="shared" si="38"/>
        <v>0</v>
      </c>
      <c r="N198" s="91">
        <f t="shared" si="39"/>
        <v>0</v>
      </c>
      <c r="O198" s="177"/>
      <c r="P198" s="91">
        <f t="shared" si="40"/>
        <v>0</v>
      </c>
      <c r="Q198" s="91">
        <f>N198*(1+saltab!$C$1)+P198</f>
        <v>0</v>
      </c>
      <c r="R198" s="78"/>
      <c r="T198" s="77"/>
      <c r="U198" s="179">
        <v>1</v>
      </c>
      <c r="V198" s="179">
        <v>1</v>
      </c>
      <c r="W198" s="179">
        <v>1</v>
      </c>
      <c r="X198" s="179">
        <v>1</v>
      </c>
      <c r="Y198" s="179">
        <v>1</v>
      </c>
      <c r="Z198" s="179">
        <v>1</v>
      </c>
      <c r="AA198" s="179">
        <v>1</v>
      </c>
      <c r="AB198" s="179">
        <v>1</v>
      </c>
      <c r="AC198" s="179">
        <v>1</v>
      </c>
      <c r="AD198" s="179">
        <v>1</v>
      </c>
      <c r="AE198" s="179">
        <v>1</v>
      </c>
      <c r="AF198" s="179">
        <v>1</v>
      </c>
      <c r="AG198" s="78"/>
      <c r="AI198" s="164">
        <f t="shared" si="41"/>
        <v>0</v>
      </c>
      <c r="AJ198" s="164">
        <f t="shared" si="42"/>
        <v>0</v>
      </c>
    </row>
    <row r="199" spans="2:36" x14ac:dyDescent="0.2">
      <c r="B199" s="77"/>
      <c r="C199" s="173"/>
      <c r="D199" s="174"/>
      <c r="E199" s="174"/>
      <c r="F199" s="24" t="e">
        <f>VLOOKUP(D199,saltab!$A$5:$W$40,23,FALSE)</f>
        <v>#N/A</v>
      </c>
      <c r="G199" s="175"/>
      <c r="H199" s="91">
        <f t="shared" si="33"/>
        <v>0</v>
      </c>
      <c r="I199" s="91">
        <f t="shared" si="34"/>
        <v>0</v>
      </c>
      <c r="J199" s="91">
        <f t="shared" si="35"/>
        <v>0</v>
      </c>
      <c r="K199" s="91">
        <f t="shared" si="36"/>
        <v>0</v>
      </c>
      <c r="L199" s="91">
        <f t="shared" si="37"/>
        <v>0</v>
      </c>
      <c r="M199" s="91">
        <f t="shared" si="38"/>
        <v>0</v>
      </c>
      <c r="N199" s="91">
        <f t="shared" si="39"/>
        <v>0</v>
      </c>
      <c r="O199" s="177"/>
      <c r="P199" s="91">
        <f t="shared" si="40"/>
        <v>0</v>
      </c>
      <c r="Q199" s="91">
        <f>N199*(1+saltab!$C$1)+P199</f>
        <v>0</v>
      </c>
      <c r="R199" s="78"/>
      <c r="T199" s="77"/>
      <c r="U199" s="179">
        <v>1</v>
      </c>
      <c r="V199" s="179">
        <v>1</v>
      </c>
      <c r="W199" s="179">
        <v>1</v>
      </c>
      <c r="X199" s="179">
        <v>1</v>
      </c>
      <c r="Y199" s="179">
        <v>1</v>
      </c>
      <c r="Z199" s="179">
        <v>1</v>
      </c>
      <c r="AA199" s="179">
        <v>1</v>
      </c>
      <c r="AB199" s="179">
        <v>1</v>
      </c>
      <c r="AC199" s="179">
        <v>1</v>
      </c>
      <c r="AD199" s="179">
        <v>1</v>
      </c>
      <c r="AE199" s="179">
        <v>1</v>
      </c>
      <c r="AF199" s="179">
        <v>1</v>
      </c>
      <c r="AG199" s="78"/>
      <c r="AI199" s="164">
        <f t="shared" si="41"/>
        <v>0</v>
      </c>
      <c r="AJ199" s="164">
        <f t="shared" si="42"/>
        <v>0</v>
      </c>
    </row>
    <row r="200" spans="2:36" x14ac:dyDescent="0.2">
      <c r="B200" s="77"/>
      <c r="C200" s="173"/>
      <c r="D200" s="174"/>
      <c r="E200" s="174"/>
      <c r="F200" s="24" t="e">
        <f>VLOOKUP(D200,saltab!$A$5:$W$40,23,FALSE)</f>
        <v>#N/A</v>
      </c>
      <c r="G200" s="176"/>
      <c r="H200" s="91">
        <f t="shared" si="33"/>
        <v>0</v>
      </c>
      <c r="I200" s="91">
        <f t="shared" si="34"/>
        <v>0</v>
      </c>
      <c r="J200" s="91">
        <f t="shared" si="35"/>
        <v>0</v>
      </c>
      <c r="K200" s="91">
        <f t="shared" si="36"/>
        <v>0</v>
      </c>
      <c r="L200" s="91">
        <f t="shared" si="37"/>
        <v>0</v>
      </c>
      <c r="M200" s="91">
        <f t="shared" si="38"/>
        <v>0</v>
      </c>
      <c r="N200" s="91">
        <f t="shared" si="39"/>
        <v>0</v>
      </c>
      <c r="O200" s="178"/>
      <c r="P200" s="91">
        <f t="shared" si="40"/>
        <v>0</v>
      </c>
      <c r="Q200" s="91">
        <f>N200*(1+saltab!$C$1)+P200</f>
        <v>0</v>
      </c>
      <c r="R200" s="78"/>
      <c r="T200" s="77"/>
      <c r="U200" s="179">
        <v>1</v>
      </c>
      <c r="V200" s="179">
        <v>1</v>
      </c>
      <c r="W200" s="179">
        <v>1</v>
      </c>
      <c r="X200" s="179">
        <v>1</v>
      </c>
      <c r="Y200" s="179">
        <v>1</v>
      </c>
      <c r="Z200" s="179">
        <v>1</v>
      </c>
      <c r="AA200" s="179">
        <v>1</v>
      </c>
      <c r="AB200" s="179">
        <v>1</v>
      </c>
      <c r="AC200" s="179">
        <v>1</v>
      </c>
      <c r="AD200" s="179">
        <v>1</v>
      </c>
      <c r="AE200" s="179">
        <v>1</v>
      </c>
      <c r="AF200" s="179">
        <v>1</v>
      </c>
      <c r="AG200" s="78"/>
      <c r="AI200" s="164">
        <f t="shared" si="41"/>
        <v>0</v>
      </c>
      <c r="AJ200" s="164">
        <f t="shared" si="42"/>
        <v>0</v>
      </c>
    </row>
    <row r="201" spans="2:36" x14ac:dyDescent="0.2">
      <c r="B201" s="77"/>
      <c r="C201" s="92" t="s">
        <v>128</v>
      </c>
      <c r="D201" s="24"/>
      <c r="E201" s="155"/>
      <c r="F201" s="155"/>
      <c r="G201" s="93">
        <f>SUM(G160:G200)</f>
        <v>0</v>
      </c>
      <c r="H201" s="156"/>
      <c r="I201" s="156"/>
      <c r="J201" s="156"/>
      <c r="K201" s="156"/>
      <c r="L201" s="156"/>
      <c r="M201" s="156"/>
      <c r="N201" s="94">
        <f>SUM(N160:N200)</f>
        <v>0</v>
      </c>
      <c r="O201" s="95"/>
      <c r="P201" s="94">
        <f>SUM(P160:P200)</f>
        <v>0</v>
      </c>
      <c r="Q201" s="94">
        <f>SUM(Q160:Q200)</f>
        <v>0</v>
      </c>
      <c r="R201" s="78"/>
      <c r="T201" s="77"/>
      <c r="AG201" s="78"/>
      <c r="AI201" s="164">
        <f>SUM(AI160:AI200)</f>
        <v>0</v>
      </c>
      <c r="AJ201" s="164">
        <f>SUM(AJ160:AJ200)</f>
        <v>0</v>
      </c>
    </row>
    <row r="202" spans="2:36" x14ac:dyDescent="0.2">
      <c r="B202" s="82"/>
      <c r="C202" s="83"/>
      <c r="D202" s="84"/>
      <c r="E202" s="84"/>
      <c r="F202" s="84"/>
      <c r="G202" s="84"/>
      <c r="H202" s="87"/>
      <c r="I202" s="87"/>
      <c r="J202" s="87"/>
      <c r="K202" s="87"/>
      <c r="L202" s="87"/>
      <c r="M202" s="87"/>
      <c r="N202" s="83"/>
      <c r="O202" s="83"/>
      <c r="P202" s="83"/>
      <c r="Q202" s="83"/>
      <c r="R202" s="85"/>
      <c r="T202" s="82"/>
      <c r="U202" s="83"/>
      <c r="V202" s="83"/>
      <c r="W202" s="83"/>
      <c r="X202" s="83"/>
      <c r="Y202" s="83"/>
      <c r="Z202" s="83"/>
      <c r="AA202" s="83"/>
      <c r="AB202" s="83"/>
      <c r="AC202" s="83"/>
      <c r="AD202" s="83"/>
      <c r="AE202" s="83"/>
      <c r="AF202" s="83"/>
      <c r="AG202" s="85"/>
    </row>
    <row r="205" spans="2:36" x14ac:dyDescent="0.2">
      <c r="B205" s="73"/>
      <c r="C205" s="74"/>
      <c r="D205" s="75"/>
      <c r="E205" s="153"/>
      <c r="F205" s="153"/>
      <c r="G205" s="75"/>
      <c r="H205" s="86"/>
      <c r="I205" s="86"/>
      <c r="J205" s="86"/>
      <c r="K205" s="86"/>
      <c r="L205" s="86"/>
      <c r="M205" s="86"/>
      <c r="N205" s="74"/>
      <c r="O205" s="74"/>
      <c r="P205" s="74"/>
      <c r="Q205" s="74"/>
      <c r="R205" s="76"/>
      <c r="T205" s="73"/>
      <c r="U205" s="74"/>
      <c r="V205" s="74"/>
      <c r="W205" s="74"/>
      <c r="X205" s="74"/>
      <c r="Y205" s="74"/>
      <c r="Z205" s="74"/>
      <c r="AA205" s="74"/>
      <c r="AB205" s="74"/>
      <c r="AC205" s="74"/>
      <c r="AD205" s="74"/>
      <c r="AE205" s="74"/>
      <c r="AF205" s="74"/>
      <c r="AG205" s="76"/>
    </row>
    <row r="206" spans="2:36" ht="12.75" customHeight="1" x14ac:dyDescent="0.2">
      <c r="B206" s="77"/>
      <c r="C206" s="96" t="s">
        <v>1</v>
      </c>
      <c r="D206" s="96">
        <f>'geg en rijksbijdr.'!I$8</f>
        <v>2027</v>
      </c>
      <c r="E206" s="162" t="s">
        <v>319</v>
      </c>
      <c r="F206" s="154"/>
      <c r="G206" s="89"/>
      <c r="H206" s="90"/>
      <c r="I206" s="90"/>
      <c r="J206" s="90"/>
      <c r="K206" s="90"/>
      <c r="L206" s="90"/>
      <c r="M206" s="90"/>
      <c r="N206" s="165"/>
      <c r="P206" s="166" t="s">
        <v>322</v>
      </c>
      <c r="Q206" s="167">
        <f>AI251</f>
        <v>0</v>
      </c>
      <c r="R206" s="78"/>
      <c r="T206" s="77"/>
      <c r="U206" s="267">
        <f>D206</f>
        <v>2027</v>
      </c>
      <c r="V206" s="267"/>
      <c r="W206" s="3" t="s">
        <v>318</v>
      </c>
      <c r="X206" s="3"/>
      <c r="Y206" s="3"/>
      <c r="AG206" s="78"/>
    </row>
    <row r="207" spans="2:36" x14ac:dyDescent="0.2">
      <c r="B207" s="77"/>
      <c r="C207" s="96"/>
      <c r="D207" s="96"/>
      <c r="E207" s="162" t="s">
        <v>327</v>
      </c>
      <c r="F207" s="154"/>
      <c r="G207" s="89"/>
      <c r="H207" s="90"/>
      <c r="I207" s="90"/>
      <c r="J207" s="90"/>
      <c r="K207" s="90"/>
      <c r="L207" s="90"/>
      <c r="M207" s="90"/>
      <c r="N207" s="165"/>
      <c r="P207" s="166" t="s">
        <v>321</v>
      </c>
      <c r="Q207" s="167">
        <f>AJ251</f>
        <v>0</v>
      </c>
      <c r="R207" s="78"/>
      <c r="T207" s="77"/>
      <c r="U207" s="5"/>
      <c r="V207" s="5"/>
      <c r="W207" s="3"/>
      <c r="X207" s="3"/>
      <c r="Y207" s="3"/>
      <c r="AG207" s="78"/>
    </row>
    <row r="208" spans="2:36" x14ac:dyDescent="0.2">
      <c r="B208" s="77"/>
      <c r="E208" s="79"/>
      <c r="F208" s="79"/>
      <c r="R208" s="78"/>
      <c r="T208" s="77"/>
      <c r="AG208" s="78"/>
    </row>
    <row r="209" spans="2:36" ht="25.5" x14ac:dyDescent="0.2">
      <c r="B209" s="77"/>
      <c r="C209" s="168" t="s">
        <v>118</v>
      </c>
      <c r="D209" s="169" t="s">
        <v>119</v>
      </c>
      <c r="E209" s="170" t="s">
        <v>120</v>
      </c>
      <c r="F209" s="171" t="s">
        <v>296</v>
      </c>
      <c r="G209" s="169" t="s">
        <v>121</v>
      </c>
      <c r="H209" s="172" t="s">
        <v>325</v>
      </c>
      <c r="I209" s="172" t="s">
        <v>325</v>
      </c>
      <c r="J209" s="172" t="s">
        <v>326</v>
      </c>
      <c r="K209" s="172" t="s">
        <v>326</v>
      </c>
      <c r="L209" s="172" t="s">
        <v>326</v>
      </c>
      <c r="M209" s="172" t="s">
        <v>326</v>
      </c>
      <c r="N209" s="169" t="s">
        <v>127</v>
      </c>
      <c r="O209" s="172" t="s">
        <v>297</v>
      </c>
      <c r="P209" s="172" t="s">
        <v>129</v>
      </c>
      <c r="Q209" s="172" t="s">
        <v>295</v>
      </c>
      <c r="R209" s="78"/>
      <c r="T209" s="77"/>
      <c r="U209" s="168" t="s">
        <v>306</v>
      </c>
      <c r="V209" s="168" t="s">
        <v>307</v>
      </c>
      <c r="W209" s="168" t="s">
        <v>308</v>
      </c>
      <c r="X209" s="168" t="s">
        <v>309</v>
      </c>
      <c r="Y209" s="168" t="s">
        <v>310</v>
      </c>
      <c r="Z209" s="168" t="s">
        <v>311</v>
      </c>
      <c r="AA209" s="168" t="s">
        <v>312</v>
      </c>
      <c r="AB209" s="168" t="s">
        <v>313</v>
      </c>
      <c r="AC209" s="168" t="s">
        <v>314</v>
      </c>
      <c r="AD209" s="168" t="s">
        <v>315</v>
      </c>
      <c r="AE209" s="168" t="s">
        <v>316</v>
      </c>
      <c r="AF209" s="168" t="s">
        <v>317</v>
      </c>
      <c r="AG209" s="78"/>
      <c r="AI209" s="163" t="s">
        <v>323</v>
      </c>
      <c r="AJ209" s="163" t="s">
        <v>324</v>
      </c>
    </row>
    <row r="210" spans="2:36" x14ac:dyDescent="0.2">
      <c r="B210" s="77"/>
      <c r="C210" s="173">
        <v>122345</v>
      </c>
      <c r="D210" s="174"/>
      <c r="E210" s="174"/>
      <c r="F210" s="24" t="e">
        <f>VLOOKUP(D210,saltab!$A$5:$W$40,23,FALSE)</f>
        <v>#N/A</v>
      </c>
      <c r="G210" s="175"/>
      <c r="H210" s="91">
        <f t="shared" ref="H210:H250" si="43">IF(D210="",0,VLOOKUP(D210,salaris2022,E210+5,FALSE))*7*G210</f>
        <v>0</v>
      </c>
      <c r="I210" s="91">
        <f t="shared" ref="I210:I250" si="44">H210*((SUM(U210:AA210)/7))</f>
        <v>0</v>
      </c>
      <c r="J210" s="91">
        <f t="shared" ref="J210:J250" si="45">IF(D210="",0,VLOOKUP(D210,salaris2022,E210+6,FALSE))*5*G210</f>
        <v>0</v>
      </c>
      <c r="K210" s="91">
        <f t="shared" ref="K210:K250" si="46">IF(J210=0,H210/7*5,0)</f>
        <v>0</v>
      </c>
      <c r="L210" s="91">
        <f t="shared" ref="L210:L250" si="47">J210+K210</f>
        <v>0</v>
      </c>
      <c r="M210" s="91">
        <f t="shared" ref="M210:M250" si="48">L210*((SUM(AB210:AF210)/5))</f>
        <v>0</v>
      </c>
      <c r="N210" s="91">
        <f t="shared" ref="N210:N250" si="49">M210+I210</f>
        <v>0</v>
      </c>
      <c r="O210" s="177"/>
      <c r="P210" s="91">
        <f>IF(D210&gt;8,-(N210/1659)*0.5*O210,-(N210/1659)*0.4)</f>
        <v>0</v>
      </c>
      <c r="Q210" s="91">
        <f>N210*(1+saltab!$C$1)+P210</f>
        <v>0</v>
      </c>
      <c r="R210" s="78"/>
      <c r="T210" s="77"/>
      <c r="U210" s="179">
        <v>1</v>
      </c>
      <c r="V210" s="179">
        <v>1</v>
      </c>
      <c r="W210" s="179">
        <v>1</v>
      </c>
      <c r="X210" s="179">
        <v>1</v>
      </c>
      <c r="Y210" s="179">
        <v>1</v>
      </c>
      <c r="Z210" s="179">
        <v>1</v>
      </c>
      <c r="AA210" s="179">
        <v>1</v>
      </c>
      <c r="AB210" s="179">
        <v>1</v>
      </c>
      <c r="AC210" s="179">
        <v>1</v>
      </c>
      <c r="AD210" s="179">
        <v>1</v>
      </c>
      <c r="AE210" s="179">
        <v>1</v>
      </c>
      <c r="AF210" s="179">
        <v>1</v>
      </c>
      <c r="AG210" s="78"/>
      <c r="AI210" s="164">
        <f>G210*(SUM(U210:AA210)/7)</f>
        <v>0</v>
      </c>
      <c r="AJ210" s="164">
        <f>G210*(SUM(AB210:AF210)/5)</f>
        <v>0</v>
      </c>
    </row>
    <row r="211" spans="2:36" x14ac:dyDescent="0.2">
      <c r="B211" s="77"/>
      <c r="C211" s="173"/>
      <c r="D211" s="174"/>
      <c r="E211" s="174"/>
      <c r="F211" s="24" t="e">
        <f>VLOOKUP(D211,saltab!$A$5:$W$40,23,FALSE)</f>
        <v>#N/A</v>
      </c>
      <c r="G211" s="175"/>
      <c r="H211" s="91">
        <f t="shared" si="43"/>
        <v>0</v>
      </c>
      <c r="I211" s="91">
        <f t="shared" si="44"/>
        <v>0</v>
      </c>
      <c r="J211" s="91">
        <f t="shared" si="45"/>
        <v>0</v>
      </c>
      <c r="K211" s="91">
        <f t="shared" si="46"/>
        <v>0</v>
      </c>
      <c r="L211" s="91">
        <f t="shared" si="47"/>
        <v>0</v>
      </c>
      <c r="M211" s="91">
        <f t="shared" si="48"/>
        <v>0</v>
      </c>
      <c r="N211" s="91">
        <f t="shared" si="49"/>
        <v>0</v>
      </c>
      <c r="O211" s="177"/>
      <c r="P211" s="91">
        <f t="shared" ref="P211:P250" si="50">IF(D211&gt;8,-(N211/1659)*0.5*O211,-(N211/1659)*0.4)</f>
        <v>0</v>
      </c>
      <c r="Q211" s="91">
        <f>N211*(1+saltab!$C$1)+P211</f>
        <v>0</v>
      </c>
      <c r="R211" s="78"/>
      <c r="T211" s="77"/>
      <c r="U211" s="179">
        <v>1</v>
      </c>
      <c r="V211" s="179">
        <v>1</v>
      </c>
      <c r="W211" s="179">
        <v>1</v>
      </c>
      <c r="X211" s="179">
        <v>1</v>
      </c>
      <c r="Y211" s="179">
        <v>1</v>
      </c>
      <c r="Z211" s="179">
        <v>1</v>
      </c>
      <c r="AA211" s="179">
        <v>1</v>
      </c>
      <c r="AB211" s="179">
        <v>1</v>
      </c>
      <c r="AC211" s="179">
        <v>1</v>
      </c>
      <c r="AD211" s="179">
        <v>1</v>
      </c>
      <c r="AE211" s="179">
        <v>1</v>
      </c>
      <c r="AF211" s="179">
        <v>1</v>
      </c>
      <c r="AG211" s="78"/>
      <c r="AI211" s="164">
        <f t="shared" ref="AI211:AI250" si="51">G211*(SUM(U211:AA211)/7)</f>
        <v>0</v>
      </c>
      <c r="AJ211" s="164">
        <f t="shared" ref="AJ211:AJ250" si="52">G211*(SUM(AB211:AF211)/5)</f>
        <v>0</v>
      </c>
    </row>
    <row r="212" spans="2:36" x14ac:dyDescent="0.2">
      <c r="B212" s="77"/>
      <c r="C212" s="173"/>
      <c r="D212" s="174"/>
      <c r="E212" s="174"/>
      <c r="F212" s="24" t="e">
        <f>VLOOKUP(D212,saltab!$A$5:$W$40,23,FALSE)</f>
        <v>#N/A</v>
      </c>
      <c r="G212" s="175"/>
      <c r="H212" s="91">
        <f t="shared" si="43"/>
        <v>0</v>
      </c>
      <c r="I212" s="91">
        <f t="shared" si="44"/>
        <v>0</v>
      </c>
      <c r="J212" s="91">
        <f t="shared" si="45"/>
        <v>0</v>
      </c>
      <c r="K212" s="91">
        <f t="shared" si="46"/>
        <v>0</v>
      </c>
      <c r="L212" s="91">
        <f t="shared" si="47"/>
        <v>0</v>
      </c>
      <c r="M212" s="91">
        <f t="shared" si="48"/>
        <v>0</v>
      </c>
      <c r="N212" s="91">
        <f t="shared" si="49"/>
        <v>0</v>
      </c>
      <c r="O212" s="177"/>
      <c r="P212" s="91">
        <f t="shared" si="50"/>
        <v>0</v>
      </c>
      <c r="Q212" s="91">
        <f>N212*(1+saltab!$C$1)+P212</f>
        <v>0</v>
      </c>
      <c r="R212" s="78"/>
      <c r="T212" s="77"/>
      <c r="U212" s="179">
        <v>1</v>
      </c>
      <c r="V212" s="179">
        <v>1</v>
      </c>
      <c r="W212" s="179">
        <v>1</v>
      </c>
      <c r="X212" s="179">
        <v>1</v>
      </c>
      <c r="Y212" s="179">
        <v>1</v>
      </c>
      <c r="Z212" s="179">
        <v>1</v>
      </c>
      <c r="AA212" s="179">
        <v>1</v>
      </c>
      <c r="AB212" s="179">
        <v>1</v>
      </c>
      <c r="AC212" s="179">
        <v>1</v>
      </c>
      <c r="AD212" s="179">
        <v>1</v>
      </c>
      <c r="AE212" s="179">
        <v>1</v>
      </c>
      <c r="AF212" s="179">
        <v>1</v>
      </c>
      <c r="AG212" s="78"/>
      <c r="AI212" s="164">
        <f t="shared" si="51"/>
        <v>0</v>
      </c>
      <c r="AJ212" s="164">
        <f t="shared" si="52"/>
        <v>0</v>
      </c>
    </row>
    <row r="213" spans="2:36" x14ac:dyDescent="0.2">
      <c r="B213" s="77"/>
      <c r="C213" s="173"/>
      <c r="D213" s="174"/>
      <c r="E213" s="174"/>
      <c r="F213" s="24" t="e">
        <f>VLOOKUP(D213,saltab!$A$5:$W$40,23,FALSE)</f>
        <v>#N/A</v>
      </c>
      <c r="G213" s="175"/>
      <c r="H213" s="91">
        <f t="shared" si="43"/>
        <v>0</v>
      </c>
      <c r="I213" s="91">
        <f t="shared" si="44"/>
        <v>0</v>
      </c>
      <c r="J213" s="91">
        <f t="shared" si="45"/>
        <v>0</v>
      </c>
      <c r="K213" s="91">
        <f t="shared" si="46"/>
        <v>0</v>
      </c>
      <c r="L213" s="91">
        <f t="shared" si="47"/>
        <v>0</v>
      </c>
      <c r="M213" s="91">
        <f t="shared" si="48"/>
        <v>0</v>
      </c>
      <c r="N213" s="91">
        <f t="shared" si="49"/>
        <v>0</v>
      </c>
      <c r="O213" s="177"/>
      <c r="P213" s="91">
        <f t="shared" si="50"/>
        <v>0</v>
      </c>
      <c r="Q213" s="91">
        <f>N213*(1+saltab!$C$1)+P213</f>
        <v>0</v>
      </c>
      <c r="R213" s="78"/>
      <c r="T213" s="77"/>
      <c r="U213" s="179">
        <v>1</v>
      </c>
      <c r="V213" s="179">
        <v>1</v>
      </c>
      <c r="W213" s="179">
        <v>1</v>
      </c>
      <c r="X213" s="179">
        <v>1</v>
      </c>
      <c r="Y213" s="179">
        <v>1</v>
      </c>
      <c r="Z213" s="179">
        <v>1</v>
      </c>
      <c r="AA213" s="179">
        <v>1</v>
      </c>
      <c r="AB213" s="179">
        <v>1</v>
      </c>
      <c r="AC213" s="179">
        <v>1</v>
      </c>
      <c r="AD213" s="179">
        <v>1</v>
      </c>
      <c r="AE213" s="179">
        <v>1</v>
      </c>
      <c r="AF213" s="179">
        <v>1</v>
      </c>
      <c r="AG213" s="78"/>
      <c r="AI213" s="164">
        <f t="shared" si="51"/>
        <v>0</v>
      </c>
      <c r="AJ213" s="164">
        <f t="shared" si="52"/>
        <v>0</v>
      </c>
    </row>
    <row r="214" spans="2:36" x14ac:dyDescent="0.2">
      <c r="B214" s="77"/>
      <c r="C214" s="173"/>
      <c r="D214" s="174"/>
      <c r="E214" s="174"/>
      <c r="F214" s="24" t="e">
        <f>VLOOKUP(D214,saltab!$A$5:$W$40,23,FALSE)</f>
        <v>#N/A</v>
      </c>
      <c r="G214" s="175"/>
      <c r="H214" s="91">
        <f t="shared" si="43"/>
        <v>0</v>
      </c>
      <c r="I214" s="91">
        <f t="shared" si="44"/>
        <v>0</v>
      </c>
      <c r="J214" s="91">
        <f t="shared" si="45"/>
        <v>0</v>
      </c>
      <c r="K214" s="91">
        <f t="shared" si="46"/>
        <v>0</v>
      </c>
      <c r="L214" s="91">
        <f t="shared" si="47"/>
        <v>0</v>
      </c>
      <c r="M214" s="91">
        <f t="shared" si="48"/>
        <v>0</v>
      </c>
      <c r="N214" s="91">
        <f t="shared" si="49"/>
        <v>0</v>
      </c>
      <c r="O214" s="177"/>
      <c r="P214" s="91">
        <f t="shared" si="50"/>
        <v>0</v>
      </c>
      <c r="Q214" s="91">
        <f>N214*(1+saltab!$C$1)+P214</f>
        <v>0</v>
      </c>
      <c r="R214" s="78"/>
      <c r="T214" s="77"/>
      <c r="U214" s="179">
        <v>1</v>
      </c>
      <c r="V214" s="179">
        <v>1</v>
      </c>
      <c r="W214" s="179">
        <v>1</v>
      </c>
      <c r="X214" s="179">
        <v>1</v>
      </c>
      <c r="Y214" s="179">
        <v>1</v>
      </c>
      <c r="Z214" s="179">
        <v>1</v>
      </c>
      <c r="AA214" s="179">
        <v>1</v>
      </c>
      <c r="AB214" s="179">
        <v>1</v>
      </c>
      <c r="AC214" s="179">
        <v>1</v>
      </c>
      <c r="AD214" s="179">
        <v>1</v>
      </c>
      <c r="AE214" s="179">
        <v>1</v>
      </c>
      <c r="AF214" s="179">
        <v>1</v>
      </c>
      <c r="AG214" s="78"/>
      <c r="AI214" s="164">
        <f t="shared" si="51"/>
        <v>0</v>
      </c>
      <c r="AJ214" s="164">
        <f t="shared" si="52"/>
        <v>0</v>
      </c>
    </row>
    <row r="215" spans="2:36" x14ac:dyDescent="0.2">
      <c r="B215" s="77"/>
      <c r="C215" s="173"/>
      <c r="D215" s="174"/>
      <c r="E215" s="174"/>
      <c r="F215" s="24" t="e">
        <f>VLOOKUP(D215,saltab!$A$5:$W$40,23,FALSE)</f>
        <v>#N/A</v>
      </c>
      <c r="G215" s="175"/>
      <c r="H215" s="91">
        <f t="shared" si="43"/>
        <v>0</v>
      </c>
      <c r="I215" s="91">
        <f t="shared" si="44"/>
        <v>0</v>
      </c>
      <c r="J215" s="91">
        <f t="shared" si="45"/>
        <v>0</v>
      </c>
      <c r="K215" s="91">
        <f t="shared" si="46"/>
        <v>0</v>
      </c>
      <c r="L215" s="91">
        <f t="shared" si="47"/>
        <v>0</v>
      </c>
      <c r="M215" s="91">
        <f t="shared" si="48"/>
        <v>0</v>
      </c>
      <c r="N215" s="91">
        <f t="shared" si="49"/>
        <v>0</v>
      </c>
      <c r="O215" s="177"/>
      <c r="P215" s="91">
        <f t="shared" si="50"/>
        <v>0</v>
      </c>
      <c r="Q215" s="91">
        <f>N215*(1+saltab!$C$1)+P215</f>
        <v>0</v>
      </c>
      <c r="R215" s="78"/>
      <c r="T215" s="77"/>
      <c r="U215" s="179">
        <v>1</v>
      </c>
      <c r="V215" s="179">
        <v>1</v>
      </c>
      <c r="W215" s="179">
        <v>1</v>
      </c>
      <c r="X215" s="179">
        <v>1</v>
      </c>
      <c r="Y215" s="179">
        <v>1</v>
      </c>
      <c r="Z215" s="179">
        <v>1</v>
      </c>
      <c r="AA215" s="179">
        <v>1</v>
      </c>
      <c r="AB215" s="179">
        <v>1</v>
      </c>
      <c r="AC215" s="179">
        <v>1</v>
      </c>
      <c r="AD215" s="179">
        <v>1</v>
      </c>
      <c r="AE215" s="179">
        <v>1</v>
      </c>
      <c r="AF215" s="179">
        <v>1</v>
      </c>
      <c r="AG215" s="78"/>
      <c r="AI215" s="164">
        <f t="shared" si="51"/>
        <v>0</v>
      </c>
      <c r="AJ215" s="164">
        <f t="shared" si="52"/>
        <v>0</v>
      </c>
    </row>
    <row r="216" spans="2:36" x14ac:dyDescent="0.2">
      <c r="B216" s="77"/>
      <c r="C216" s="173"/>
      <c r="D216" s="174"/>
      <c r="E216" s="174"/>
      <c r="F216" s="24" t="e">
        <f>VLOOKUP(D216,saltab!$A$5:$W$40,23,FALSE)</f>
        <v>#N/A</v>
      </c>
      <c r="G216" s="175"/>
      <c r="H216" s="91">
        <f t="shared" si="43"/>
        <v>0</v>
      </c>
      <c r="I216" s="91">
        <f t="shared" si="44"/>
        <v>0</v>
      </c>
      <c r="J216" s="91">
        <f t="shared" si="45"/>
        <v>0</v>
      </c>
      <c r="K216" s="91">
        <f t="shared" si="46"/>
        <v>0</v>
      </c>
      <c r="L216" s="91">
        <f t="shared" si="47"/>
        <v>0</v>
      </c>
      <c r="M216" s="91">
        <f t="shared" si="48"/>
        <v>0</v>
      </c>
      <c r="N216" s="91">
        <f t="shared" si="49"/>
        <v>0</v>
      </c>
      <c r="O216" s="177"/>
      <c r="P216" s="91">
        <f t="shared" si="50"/>
        <v>0</v>
      </c>
      <c r="Q216" s="91">
        <f>N216*(1+saltab!$C$1)+P216</f>
        <v>0</v>
      </c>
      <c r="R216" s="78"/>
      <c r="T216" s="77"/>
      <c r="U216" s="179">
        <v>1</v>
      </c>
      <c r="V216" s="179">
        <v>1</v>
      </c>
      <c r="W216" s="179">
        <v>1</v>
      </c>
      <c r="X216" s="179">
        <v>1</v>
      </c>
      <c r="Y216" s="179">
        <v>1</v>
      </c>
      <c r="Z216" s="179">
        <v>1</v>
      </c>
      <c r="AA216" s="179">
        <v>1</v>
      </c>
      <c r="AB216" s="179">
        <v>1</v>
      </c>
      <c r="AC216" s="179">
        <v>1</v>
      </c>
      <c r="AD216" s="179">
        <v>1</v>
      </c>
      <c r="AE216" s="179">
        <v>1</v>
      </c>
      <c r="AF216" s="179">
        <v>1</v>
      </c>
      <c r="AG216" s="78"/>
      <c r="AI216" s="164">
        <f t="shared" si="51"/>
        <v>0</v>
      </c>
      <c r="AJ216" s="164">
        <f t="shared" si="52"/>
        <v>0</v>
      </c>
    </row>
    <row r="217" spans="2:36" x14ac:dyDescent="0.2">
      <c r="B217" s="77"/>
      <c r="C217" s="173"/>
      <c r="D217" s="174"/>
      <c r="E217" s="174"/>
      <c r="F217" s="24" t="e">
        <f>VLOOKUP(D217,saltab!$A$5:$W$40,23,FALSE)</f>
        <v>#N/A</v>
      </c>
      <c r="G217" s="175"/>
      <c r="H217" s="91">
        <f t="shared" si="43"/>
        <v>0</v>
      </c>
      <c r="I217" s="91">
        <f t="shared" si="44"/>
        <v>0</v>
      </c>
      <c r="J217" s="91">
        <f t="shared" si="45"/>
        <v>0</v>
      </c>
      <c r="K217" s="91">
        <f t="shared" si="46"/>
        <v>0</v>
      </c>
      <c r="L217" s="91">
        <f t="shared" si="47"/>
        <v>0</v>
      </c>
      <c r="M217" s="91">
        <f t="shared" si="48"/>
        <v>0</v>
      </c>
      <c r="N217" s="91">
        <f t="shared" si="49"/>
        <v>0</v>
      </c>
      <c r="O217" s="177"/>
      <c r="P217" s="91">
        <f t="shared" si="50"/>
        <v>0</v>
      </c>
      <c r="Q217" s="91">
        <f>N217*(1+saltab!$C$1)+P217</f>
        <v>0</v>
      </c>
      <c r="R217" s="78"/>
      <c r="T217" s="77"/>
      <c r="U217" s="179">
        <v>1</v>
      </c>
      <c r="V217" s="179">
        <v>1</v>
      </c>
      <c r="W217" s="179">
        <v>1</v>
      </c>
      <c r="X217" s="179">
        <v>1</v>
      </c>
      <c r="Y217" s="179">
        <v>1</v>
      </c>
      <c r="Z217" s="179">
        <v>1</v>
      </c>
      <c r="AA217" s="179">
        <v>1</v>
      </c>
      <c r="AB217" s="179">
        <v>1</v>
      </c>
      <c r="AC217" s="179">
        <v>1</v>
      </c>
      <c r="AD217" s="179">
        <v>1</v>
      </c>
      <c r="AE217" s="179">
        <v>1</v>
      </c>
      <c r="AF217" s="179">
        <v>1</v>
      </c>
      <c r="AG217" s="78"/>
      <c r="AI217" s="164">
        <f t="shared" si="51"/>
        <v>0</v>
      </c>
      <c r="AJ217" s="164">
        <f t="shared" si="52"/>
        <v>0</v>
      </c>
    </row>
    <row r="218" spans="2:36" x14ac:dyDescent="0.2">
      <c r="B218" s="77"/>
      <c r="C218" s="173"/>
      <c r="D218" s="174"/>
      <c r="E218" s="174"/>
      <c r="F218" s="24" t="e">
        <f>VLOOKUP(D218,saltab!$A$5:$W$40,23,FALSE)</f>
        <v>#N/A</v>
      </c>
      <c r="G218" s="175"/>
      <c r="H218" s="91">
        <f t="shared" si="43"/>
        <v>0</v>
      </c>
      <c r="I218" s="91">
        <f t="shared" si="44"/>
        <v>0</v>
      </c>
      <c r="J218" s="91">
        <f t="shared" si="45"/>
        <v>0</v>
      </c>
      <c r="K218" s="91">
        <f t="shared" si="46"/>
        <v>0</v>
      </c>
      <c r="L218" s="91">
        <f t="shared" si="47"/>
        <v>0</v>
      </c>
      <c r="M218" s="91">
        <f t="shared" si="48"/>
        <v>0</v>
      </c>
      <c r="N218" s="91">
        <f t="shared" si="49"/>
        <v>0</v>
      </c>
      <c r="O218" s="177"/>
      <c r="P218" s="91">
        <f t="shared" si="50"/>
        <v>0</v>
      </c>
      <c r="Q218" s="91">
        <f>N218*(1+saltab!$C$1)+P218</f>
        <v>0</v>
      </c>
      <c r="R218" s="78"/>
      <c r="T218" s="77"/>
      <c r="U218" s="179">
        <v>1</v>
      </c>
      <c r="V218" s="179">
        <v>1</v>
      </c>
      <c r="W218" s="179">
        <v>1</v>
      </c>
      <c r="X218" s="179">
        <v>1</v>
      </c>
      <c r="Y218" s="179">
        <v>1</v>
      </c>
      <c r="Z218" s="179">
        <v>1</v>
      </c>
      <c r="AA218" s="179">
        <v>1</v>
      </c>
      <c r="AB218" s="179">
        <v>1</v>
      </c>
      <c r="AC218" s="179">
        <v>1</v>
      </c>
      <c r="AD218" s="179">
        <v>1</v>
      </c>
      <c r="AE218" s="179">
        <v>1</v>
      </c>
      <c r="AF218" s="179">
        <v>1</v>
      </c>
      <c r="AG218" s="78"/>
      <c r="AI218" s="164">
        <f t="shared" si="51"/>
        <v>0</v>
      </c>
      <c r="AJ218" s="164">
        <f t="shared" si="52"/>
        <v>0</v>
      </c>
    </row>
    <row r="219" spans="2:36" x14ac:dyDescent="0.2">
      <c r="B219" s="77"/>
      <c r="C219" s="173"/>
      <c r="D219" s="174"/>
      <c r="E219" s="174"/>
      <c r="F219" s="24" t="e">
        <f>VLOOKUP(D219,saltab!$A$5:$W$40,23,FALSE)</f>
        <v>#N/A</v>
      </c>
      <c r="G219" s="175"/>
      <c r="H219" s="91">
        <f t="shared" si="43"/>
        <v>0</v>
      </c>
      <c r="I219" s="91">
        <f t="shared" si="44"/>
        <v>0</v>
      </c>
      <c r="J219" s="91">
        <f t="shared" si="45"/>
        <v>0</v>
      </c>
      <c r="K219" s="91">
        <f t="shared" si="46"/>
        <v>0</v>
      </c>
      <c r="L219" s="91">
        <f t="shared" si="47"/>
        <v>0</v>
      </c>
      <c r="M219" s="91">
        <f t="shared" si="48"/>
        <v>0</v>
      </c>
      <c r="N219" s="91">
        <f t="shared" si="49"/>
        <v>0</v>
      </c>
      <c r="O219" s="177"/>
      <c r="P219" s="91">
        <f t="shared" si="50"/>
        <v>0</v>
      </c>
      <c r="Q219" s="91">
        <f>N219*(1+saltab!$C$1)+P219</f>
        <v>0</v>
      </c>
      <c r="R219" s="78"/>
      <c r="T219" s="77"/>
      <c r="U219" s="179">
        <v>1</v>
      </c>
      <c r="V219" s="179">
        <v>1</v>
      </c>
      <c r="W219" s="179">
        <v>1</v>
      </c>
      <c r="X219" s="179">
        <v>1</v>
      </c>
      <c r="Y219" s="179">
        <v>1</v>
      </c>
      <c r="Z219" s="179">
        <v>1</v>
      </c>
      <c r="AA219" s="179">
        <v>1</v>
      </c>
      <c r="AB219" s="179">
        <v>1</v>
      </c>
      <c r="AC219" s="179">
        <v>1</v>
      </c>
      <c r="AD219" s="179">
        <v>1</v>
      </c>
      <c r="AE219" s="179">
        <v>1</v>
      </c>
      <c r="AF219" s="179">
        <v>1</v>
      </c>
      <c r="AG219" s="78"/>
      <c r="AI219" s="164">
        <f t="shared" si="51"/>
        <v>0</v>
      </c>
      <c r="AJ219" s="164">
        <f t="shared" si="52"/>
        <v>0</v>
      </c>
    </row>
    <row r="220" spans="2:36" x14ac:dyDescent="0.2">
      <c r="B220" s="77"/>
      <c r="C220" s="173"/>
      <c r="D220" s="174"/>
      <c r="E220" s="174"/>
      <c r="F220" s="24" t="e">
        <f>VLOOKUP(D220,saltab!$A$5:$W$40,23,FALSE)</f>
        <v>#N/A</v>
      </c>
      <c r="G220" s="175"/>
      <c r="H220" s="91">
        <f t="shared" si="43"/>
        <v>0</v>
      </c>
      <c r="I220" s="91">
        <f t="shared" si="44"/>
        <v>0</v>
      </c>
      <c r="J220" s="91">
        <f t="shared" si="45"/>
        <v>0</v>
      </c>
      <c r="K220" s="91">
        <f t="shared" si="46"/>
        <v>0</v>
      </c>
      <c r="L220" s="91">
        <f t="shared" si="47"/>
        <v>0</v>
      </c>
      <c r="M220" s="91">
        <f t="shared" si="48"/>
        <v>0</v>
      </c>
      <c r="N220" s="91">
        <f t="shared" si="49"/>
        <v>0</v>
      </c>
      <c r="O220" s="177"/>
      <c r="P220" s="91">
        <f t="shared" si="50"/>
        <v>0</v>
      </c>
      <c r="Q220" s="91">
        <f>N220*(1+saltab!$C$1)+P220</f>
        <v>0</v>
      </c>
      <c r="R220" s="78"/>
      <c r="T220" s="77"/>
      <c r="U220" s="179">
        <v>1</v>
      </c>
      <c r="V220" s="179">
        <v>1</v>
      </c>
      <c r="W220" s="179">
        <v>1</v>
      </c>
      <c r="X220" s="179">
        <v>1</v>
      </c>
      <c r="Y220" s="179">
        <v>1</v>
      </c>
      <c r="Z220" s="179">
        <v>1</v>
      </c>
      <c r="AA220" s="179">
        <v>1</v>
      </c>
      <c r="AB220" s="179">
        <v>1</v>
      </c>
      <c r="AC220" s="179">
        <v>1</v>
      </c>
      <c r="AD220" s="179">
        <v>1</v>
      </c>
      <c r="AE220" s="179">
        <v>1</v>
      </c>
      <c r="AF220" s="179">
        <v>1</v>
      </c>
      <c r="AG220" s="78"/>
      <c r="AI220" s="164">
        <f t="shared" si="51"/>
        <v>0</v>
      </c>
      <c r="AJ220" s="164">
        <f t="shared" si="52"/>
        <v>0</v>
      </c>
    </row>
    <row r="221" spans="2:36" x14ac:dyDescent="0.2">
      <c r="B221" s="77"/>
      <c r="C221" s="173"/>
      <c r="D221" s="174"/>
      <c r="E221" s="174"/>
      <c r="F221" s="24" t="e">
        <f>VLOOKUP(D221,saltab!$A$5:$W$40,23,FALSE)</f>
        <v>#N/A</v>
      </c>
      <c r="G221" s="175"/>
      <c r="H221" s="91">
        <f t="shared" si="43"/>
        <v>0</v>
      </c>
      <c r="I221" s="91">
        <f t="shared" si="44"/>
        <v>0</v>
      </c>
      <c r="J221" s="91">
        <f t="shared" si="45"/>
        <v>0</v>
      </c>
      <c r="K221" s="91">
        <f t="shared" si="46"/>
        <v>0</v>
      </c>
      <c r="L221" s="91">
        <f t="shared" si="47"/>
        <v>0</v>
      </c>
      <c r="M221" s="91">
        <f t="shared" si="48"/>
        <v>0</v>
      </c>
      <c r="N221" s="91">
        <f t="shared" si="49"/>
        <v>0</v>
      </c>
      <c r="O221" s="177"/>
      <c r="P221" s="91">
        <f t="shared" si="50"/>
        <v>0</v>
      </c>
      <c r="Q221" s="91">
        <f>N221*(1+saltab!$C$1)+P221</f>
        <v>0</v>
      </c>
      <c r="R221" s="78"/>
      <c r="T221" s="77"/>
      <c r="U221" s="179">
        <v>1</v>
      </c>
      <c r="V221" s="179">
        <v>1</v>
      </c>
      <c r="W221" s="179">
        <v>1</v>
      </c>
      <c r="X221" s="179">
        <v>1</v>
      </c>
      <c r="Y221" s="179">
        <v>1</v>
      </c>
      <c r="Z221" s="179">
        <v>1</v>
      </c>
      <c r="AA221" s="179">
        <v>1</v>
      </c>
      <c r="AB221" s="179">
        <v>1</v>
      </c>
      <c r="AC221" s="179">
        <v>1</v>
      </c>
      <c r="AD221" s="179">
        <v>1</v>
      </c>
      <c r="AE221" s="179">
        <v>1</v>
      </c>
      <c r="AF221" s="179">
        <v>1</v>
      </c>
      <c r="AG221" s="78"/>
      <c r="AI221" s="164">
        <f t="shared" si="51"/>
        <v>0</v>
      </c>
      <c r="AJ221" s="164">
        <f t="shared" si="52"/>
        <v>0</v>
      </c>
    </row>
    <row r="222" spans="2:36" x14ac:dyDescent="0.2">
      <c r="B222" s="77"/>
      <c r="C222" s="173"/>
      <c r="D222" s="174"/>
      <c r="E222" s="174"/>
      <c r="F222" s="24" t="e">
        <f>VLOOKUP(D222,saltab!$A$5:$W$40,23,FALSE)</f>
        <v>#N/A</v>
      </c>
      <c r="G222" s="175"/>
      <c r="H222" s="91">
        <f t="shared" si="43"/>
        <v>0</v>
      </c>
      <c r="I222" s="91">
        <f t="shared" si="44"/>
        <v>0</v>
      </c>
      <c r="J222" s="91">
        <f t="shared" si="45"/>
        <v>0</v>
      </c>
      <c r="K222" s="91">
        <f t="shared" si="46"/>
        <v>0</v>
      </c>
      <c r="L222" s="91">
        <f t="shared" si="47"/>
        <v>0</v>
      </c>
      <c r="M222" s="91">
        <f t="shared" si="48"/>
        <v>0</v>
      </c>
      <c r="N222" s="91">
        <f t="shared" si="49"/>
        <v>0</v>
      </c>
      <c r="O222" s="177"/>
      <c r="P222" s="91">
        <f t="shared" si="50"/>
        <v>0</v>
      </c>
      <c r="Q222" s="91">
        <f>N222*(1+saltab!$C$1)+P222</f>
        <v>0</v>
      </c>
      <c r="R222" s="78"/>
      <c r="T222" s="77"/>
      <c r="U222" s="179">
        <v>1</v>
      </c>
      <c r="V222" s="179">
        <v>1</v>
      </c>
      <c r="W222" s="179">
        <v>1</v>
      </c>
      <c r="X222" s="179">
        <v>1</v>
      </c>
      <c r="Y222" s="179">
        <v>1</v>
      </c>
      <c r="Z222" s="179">
        <v>1</v>
      </c>
      <c r="AA222" s="179">
        <v>1</v>
      </c>
      <c r="AB222" s="179">
        <v>1</v>
      </c>
      <c r="AC222" s="179">
        <v>1</v>
      </c>
      <c r="AD222" s="179">
        <v>1</v>
      </c>
      <c r="AE222" s="179">
        <v>1</v>
      </c>
      <c r="AF222" s="179">
        <v>1</v>
      </c>
      <c r="AG222" s="78"/>
      <c r="AI222" s="164">
        <f t="shared" si="51"/>
        <v>0</v>
      </c>
      <c r="AJ222" s="164">
        <f t="shared" si="52"/>
        <v>0</v>
      </c>
    </row>
    <row r="223" spans="2:36" x14ac:dyDescent="0.2">
      <c r="B223" s="77"/>
      <c r="C223" s="173"/>
      <c r="D223" s="174"/>
      <c r="E223" s="174"/>
      <c r="F223" s="24" t="e">
        <f>VLOOKUP(D223,saltab!$A$5:$W$40,23,FALSE)</f>
        <v>#N/A</v>
      </c>
      <c r="G223" s="175"/>
      <c r="H223" s="91">
        <f t="shared" si="43"/>
        <v>0</v>
      </c>
      <c r="I223" s="91">
        <f t="shared" si="44"/>
        <v>0</v>
      </c>
      <c r="J223" s="91">
        <f t="shared" si="45"/>
        <v>0</v>
      </c>
      <c r="K223" s="91">
        <f t="shared" si="46"/>
        <v>0</v>
      </c>
      <c r="L223" s="91">
        <f t="shared" si="47"/>
        <v>0</v>
      </c>
      <c r="M223" s="91">
        <f t="shared" si="48"/>
        <v>0</v>
      </c>
      <c r="N223" s="91">
        <f t="shared" si="49"/>
        <v>0</v>
      </c>
      <c r="O223" s="177"/>
      <c r="P223" s="91">
        <f t="shared" si="50"/>
        <v>0</v>
      </c>
      <c r="Q223" s="91">
        <f>N223*(1+saltab!$C$1)+P223</f>
        <v>0</v>
      </c>
      <c r="R223" s="78"/>
      <c r="T223" s="77"/>
      <c r="U223" s="179">
        <v>1</v>
      </c>
      <c r="V223" s="179">
        <v>1</v>
      </c>
      <c r="W223" s="179">
        <v>1</v>
      </c>
      <c r="X223" s="179">
        <v>1</v>
      </c>
      <c r="Y223" s="179">
        <v>1</v>
      </c>
      <c r="Z223" s="179">
        <v>1</v>
      </c>
      <c r="AA223" s="179">
        <v>1</v>
      </c>
      <c r="AB223" s="179">
        <v>1</v>
      </c>
      <c r="AC223" s="179">
        <v>1</v>
      </c>
      <c r="AD223" s="179">
        <v>1</v>
      </c>
      <c r="AE223" s="179">
        <v>1</v>
      </c>
      <c r="AF223" s="179">
        <v>1</v>
      </c>
      <c r="AG223" s="78"/>
      <c r="AI223" s="164">
        <f t="shared" si="51"/>
        <v>0</v>
      </c>
      <c r="AJ223" s="164">
        <f t="shared" si="52"/>
        <v>0</v>
      </c>
    </row>
    <row r="224" spans="2:36" x14ac:dyDescent="0.2">
      <c r="B224" s="77"/>
      <c r="C224" s="173"/>
      <c r="D224" s="174"/>
      <c r="E224" s="174"/>
      <c r="F224" s="24" t="e">
        <f>VLOOKUP(D224,saltab!$A$5:$W$40,23,FALSE)</f>
        <v>#N/A</v>
      </c>
      <c r="G224" s="175"/>
      <c r="H224" s="91">
        <f t="shared" si="43"/>
        <v>0</v>
      </c>
      <c r="I224" s="91">
        <f t="shared" si="44"/>
        <v>0</v>
      </c>
      <c r="J224" s="91">
        <f t="shared" si="45"/>
        <v>0</v>
      </c>
      <c r="K224" s="91">
        <f t="shared" si="46"/>
        <v>0</v>
      </c>
      <c r="L224" s="91">
        <f t="shared" si="47"/>
        <v>0</v>
      </c>
      <c r="M224" s="91">
        <f t="shared" si="48"/>
        <v>0</v>
      </c>
      <c r="N224" s="91">
        <f t="shared" si="49"/>
        <v>0</v>
      </c>
      <c r="O224" s="177"/>
      <c r="P224" s="91">
        <f t="shared" si="50"/>
        <v>0</v>
      </c>
      <c r="Q224" s="91">
        <f>N224*(1+saltab!$C$1)+P224</f>
        <v>0</v>
      </c>
      <c r="R224" s="78"/>
      <c r="T224" s="77"/>
      <c r="U224" s="179">
        <v>1</v>
      </c>
      <c r="V224" s="179">
        <v>1</v>
      </c>
      <c r="W224" s="179">
        <v>1</v>
      </c>
      <c r="X224" s="179">
        <v>1</v>
      </c>
      <c r="Y224" s="179">
        <v>1</v>
      </c>
      <c r="Z224" s="179">
        <v>1</v>
      </c>
      <c r="AA224" s="179">
        <v>1</v>
      </c>
      <c r="AB224" s="179">
        <v>1</v>
      </c>
      <c r="AC224" s="179">
        <v>1</v>
      </c>
      <c r="AD224" s="179">
        <v>1</v>
      </c>
      <c r="AE224" s="179">
        <v>1</v>
      </c>
      <c r="AF224" s="179">
        <v>1</v>
      </c>
      <c r="AG224" s="78"/>
      <c r="AI224" s="164">
        <f t="shared" si="51"/>
        <v>0</v>
      </c>
      <c r="AJ224" s="164">
        <f t="shared" si="52"/>
        <v>0</v>
      </c>
    </row>
    <row r="225" spans="2:36" x14ac:dyDescent="0.2">
      <c r="B225" s="77"/>
      <c r="C225" s="173"/>
      <c r="D225" s="174"/>
      <c r="E225" s="174"/>
      <c r="F225" s="24" t="e">
        <f>VLOOKUP(D225,saltab!$A$5:$W$40,23,FALSE)</f>
        <v>#N/A</v>
      </c>
      <c r="G225" s="175"/>
      <c r="H225" s="91">
        <f t="shared" si="43"/>
        <v>0</v>
      </c>
      <c r="I225" s="91">
        <f t="shared" si="44"/>
        <v>0</v>
      </c>
      <c r="J225" s="91">
        <f t="shared" si="45"/>
        <v>0</v>
      </c>
      <c r="K225" s="91">
        <f t="shared" si="46"/>
        <v>0</v>
      </c>
      <c r="L225" s="91">
        <f t="shared" si="47"/>
        <v>0</v>
      </c>
      <c r="M225" s="91">
        <f t="shared" si="48"/>
        <v>0</v>
      </c>
      <c r="N225" s="91">
        <f t="shared" si="49"/>
        <v>0</v>
      </c>
      <c r="O225" s="177"/>
      <c r="P225" s="91">
        <f t="shared" si="50"/>
        <v>0</v>
      </c>
      <c r="Q225" s="91">
        <f>N225*(1+saltab!$C$1)+P225</f>
        <v>0</v>
      </c>
      <c r="R225" s="78"/>
      <c r="T225" s="77"/>
      <c r="U225" s="179">
        <v>1</v>
      </c>
      <c r="V225" s="179">
        <v>1</v>
      </c>
      <c r="W225" s="179">
        <v>1</v>
      </c>
      <c r="X225" s="179">
        <v>1</v>
      </c>
      <c r="Y225" s="179">
        <v>1</v>
      </c>
      <c r="Z225" s="179">
        <v>1</v>
      </c>
      <c r="AA225" s="179">
        <v>1</v>
      </c>
      <c r="AB225" s="179">
        <v>1</v>
      </c>
      <c r="AC225" s="179">
        <v>1</v>
      </c>
      <c r="AD225" s="179">
        <v>1</v>
      </c>
      <c r="AE225" s="179">
        <v>1</v>
      </c>
      <c r="AF225" s="179">
        <v>1</v>
      </c>
      <c r="AG225" s="78"/>
      <c r="AI225" s="164">
        <f t="shared" si="51"/>
        <v>0</v>
      </c>
      <c r="AJ225" s="164">
        <f t="shared" si="52"/>
        <v>0</v>
      </c>
    </row>
    <row r="226" spans="2:36" x14ac:dyDescent="0.2">
      <c r="B226" s="77"/>
      <c r="C226" s="173"/>
      <c r="D226" s="174"/>
      <c r="E226" s="174"/>
      <c r="F226" s="24" t="e">
        <f>VLOOKUP(D226,saltab!$A$5:$W$40,23,FALSE)</f>
        <v>#N/A</v>
      </c>
      <c r="G226" s="175"/>
      <c r="H226" s="91">
        <f t="shared" si="43"/>
        <v>0</v>
      </c>
      <c r="I226" s="91">
        <f t="shared" si="44"/>
        <v>0</v>
      </c>
      <c r="J226" s="91">
        <f t="shared" si="45"/>
        <v>0</v>
      </c>
      <c r="K226" s="91">
        <f t="shared" si="46"/>
        <v>0</v>
      </c>
      <c r="L226" s="91">
        <f t="shared" si="47"/>
        <v>0</v>
      </c>
      <c r="M226" s="91">
        <f t="shared" si="48"/>
        <v>0</v>
      </c>
      <c r="N226" s="91">
        <f t="shared" si="49"/>
        <v>0</v>
      </c>
      <c r="O226" s="177"/>
      <c r="P226" s="91">
        <f t="shared" si="50"/>
        <v>0</v>
      </c>
      <c r="Q226" s="91">
        <f>N226*(1+saltab!$C$1)+P226</f>
        <v>0</v>
      </c>
      <c r="R226" s="78"/>
      <c r="T226" s="77"/>
      <c r="U226" s="179">
        <v>1</v>
      </c>
      <c r="V226" s="179">
        <v>1</v>
      </c>
      <c r="W226" s="179">
        <v>1</v>
      </c>
      <c r="X226" s="179">
        <v>1</v>
      </c>
      <c r="Y226" s="179">
        <v>1</v>
      </c>
      <c r="Z226" s="179">
        <v>1</v>
      </c>
      <c r="AA226" s="179">
        <v>1</v>
      </c>
      <c r="AB226" s="179">
        <v>1</v>
      </c>
      <c r="AC226" s="179">
        <v>1</v>
      </c>
      <c r="AD226" s="179">
        <v>1</v>
      </c>
      <c r="AE226" s="179">
        <v>1</v>
      </c>
      <c r="AF226" s="179">
        <v>1</v>
      </c>
      <c r="AG226" s="78"/>
      <c r="AI226" s="164">
        <f t="shared" si="51"/>
        <v>0</v>
      </c>
      <c r="AJ226" s="164">
        <f t="shared" si="52"/>
        <v>0</v>
      </c>
    </row>
    <row r="227" spans="2:36" x14ac:dyDescent="0.2">
      <c r="B227" s="77"/>
      <c r="C227" s="173"/>
      <c r="D227" s="174"/>
      <c r="E227" s="174"/>
      <c r="F227" s="24" t="e">
        <f>VLOOKUP(D227,saltab!$A$5:$W$40,23,FALSE)</f>
        <v>#N/A</v>
      </c>
      <c r="G227" s="175"/>
      <c r="H227" s="91">
        <f t="shared" si="43"/>
        <v>0</v>
      </c>
      <c r="I227" s="91">
        <f t="shared" si="44"/>
        <v>0</v>
      </c>
      <c r="J227" s="91">
        <f t="shared" si="45"/>
        <v>0</v>
      </c>
      <c r="K227" s="91">
        <f t="shared" si="46"/>
        <v>0</v>
      </c>
      <c r="L227" s="91">
        <f t="shared" si="47"/>
        <v>0</v>
      </c>
      <c r="M227" s="91">
        <f t="shared" si="48"/>
        <v>0</v>
      </c>
      <c r="N227" s="91">
        <f t="shared" si="49"/>
        <v>0</v>
      </c>
      <c r="O227" s="177"/>
      <c r="P227" s="91">
        <f t="shared" si="50"/>
        <v>0</v>
      </c>
      <c r="Q227" s="91">
        <f>N227*(1+saltab!$C$1)+P227</f>
        <v>0</v>
      </c>
      <c r="R227" s="78"/>
      <c r="T227" s="77"/>
      <c r="U227" s="179">
        <v>1</v>
      </c>
      <c r="V227" s="179">
        <v>1</v>
      </c>
      <c r="W227" s="179">
        <v>1</v>
      </c>
      <c r="X227" s="179">
        <v>1</v>
      </c>
      <c r="Y227" s="179">
        <v>1</v>
      </c>
      <c r="Z227" s="179">
        <v>1</v>
      </c>
      <c r="AA227" s="179">
        <v>1</v>
      </c>
      <c r="AB227" s="179">
        <v>1</v>
      </c>
      <c r="AC227" s="179">
        <v>1</v>
      </c>
      <c r="AD227" s="179">
        <v>1</v>
      </c>
      <c r="AE227" s="179">
        <v>1</v>
      </c>
      <c r="AF227" s="179">
        <v>1</v>
      </c>
      <c r="AG227" s="78"/>
      <c r="AI227" s="164">
        <f t="shared" si="51"/>
        <v>0</v>
      </c>
      <c r="AJ227" s="164">
        <f t="shared" si="52"/>
        <v>0</v>
      </c>
    </row>
    <row r="228" spans="2:36" x14ac:dyDescent="0.2">
      <c r="B228" s="77"/>
      <c r="C228" s="173"/>
      <c r="D228" s="174"/>
      <c r="E228" s="174"/>
      <c r="F228" s="24" t="e">
        <f>VLOOKUP(D228,saltab!$A$5:$W$40,23,FALSE)</f>
        <v>#N/A</v>
      </c>
      <c r="G228" s="175"/>
      <c r="H228" s="91">
        <f t="shared" si="43"/>
        <v>0</v>
      </c>
      <c r="I228" s="91">
        <f t="shared" si="44"/>
        <v>0</v>
      </c>
      <c r="J228" s="91">
        <f t="shared" si="45"/>
        <v>0</v>
      </c>
      <c r="K228" s="91">
        <f t="shared" si="46"/>
        <v>0</v>
      </c>
      <c r="L228" s="91">
        <f t="shared" si="47"/>
        <v>0</v>
      </c>
      <c r="M228" s="91">
        <f t="shared" si="48"/>
        <v>0</v>
      </c>
      <c r="N228" s="91">
        <f t="shared" si="49"/>
        <v>0</v>
      </c>
      <c r="O228" s="177"/>
      <c r="P228" s="91">
        <f t="shared" si="50"/>
        <v>0</v>
      </c>
      <c r="Q228" s="91">
        <f>N228*(1+saltab!$C$1)+P228</f>
        <v>0</v>
      </c>
      <c r="R228" s="78"/>
      <c r="T228" s="77"/>
      <c r="U228" s="179">
        <v>1</v>
      </c>
      <c r="V228" s="179">
        <v>1</v>
      </c>
      <c r="W228" s="179">
        <v>1</v>
      </c>
      <c r="X228" s="179">
        <v>1</v>
      </c>
      <c r="Y228" s="179">
        <v>1</v>
      </c>
      <c r="Z228" s="179">
        <v>1</v>
      </c>
      <c r="AA228" s="179">
        <v>1</v>
      </c>
      <c r="AB228" s="179">
        <v>1</v>
      </c>
      <c r="AC228" s="179">
        <v>1</v>
      </c>
      <c r="AD228" s="179">
        <v>1</v>
      </c>
      <c r="AE228" s="179">
        <v>1</v>
      </c>
      <c r="AF228" s="179">
        <v>1</v>
      </c>
      <c r="AG228" s="78"/>
      <c r="AI228" s="164">
        <f t="shared" si="51"/>
        <v>0</v>
      </c>
      <c r="AJ228" s="164">
        <f t="shared" si="52"/>
        <v>0</v>
      </c>
    </row>
    <row r="229" spans="2:36" x14ac:dyDescent="0.2">
      <c r="B229" s="77"/>
      <c r="C229" s="173"/>
      <c r="D229" s="174"/>
      <c r="E229" s="174"/>
      <c r="F229" s="24" t="e">
        <f>VLOOKUP(D229,saltab!$A$5:$W$40,23,FALSE)</f>
        <v>#N/A</v>
      </c>
      <c r="G229" s="175"/>
      <c r="H229" s="91">
        <f t="shared" si="43"/>
        <v>0</v>
      </c>
      <c r="I229" s="91">
        <f t="shared" si="44"/>
        <v>0</v>
      </c>
      <c r="J229" s="91">
        <f t="shared" si="45"/>
        <v>0</v>
      </c>
      <c r="K229" s="91">
        <f t="shared" si="46"/>
        <v>0</v>
      </c>
      <c r="L229" s="91">
        <f t="shared" si="47"/>
        <v>0</v>
      </c>
      <c r="M229" s="91">
        <f t="shared" si="48"/>
        <v>0</v>
      </c>
      <c r="N229" s="91">
        <f t="shared" si="49"/>
        <v>0</v>
      </c>
      <c r="O229" s="177"/>
      <c r="P229" s="91">
        <f t="shared" si="50"/>
        <v>0</v>
      </c>
      <c r="Q229" s="91">
        <f>N229*(1+saltab!$C$1)+P229</f>
        <v>0</v>
      </c>
      <c r="R229" s="78"/>
      <c r="T229" s="77"/>
      <c r="U229" s="179">
        <v>1</v>
      </c>
      <c r="V229" s="179">
        <v>1</v>
      </c>
      <c r="W229" s="179">
        <v>1</v>
      </c>
      <c r="X229" s="179">
        <v>1</v>
      </c>
      <c r="Y229" s="179">
        <v>1</v>
      </c>
      <c r="Z229" s="179">
        <v>1</v>
      </c>
      <c r="AA229" s="179">
        <v>1</v>
      </c>
      <c r="AB229" s="179">
        <v>1</v>
      </c>
      <c r="AC229" s="179">
        <v>1</v>
      </c>
      <c r="AD229" s="179">
        <v>1</v>
      </c>
      <c r="AE229" s="179">
        <v>1</v>
      </c>
      <c r="AF229" s="179">
        <v>1</v>
      </c>
      <c r="AG229" s="78"/>
      <c r="AI229" s="164">
        <f t="shared" si="51"/>
        <v>0</v>
      </c>
      <c r="AJ229" s="164">
        <f t="shared" si="52"/>
        <v>0</v>
      </c>
    </row>
    <row r="230" spans="2:36" x14ac:dyDescent="0.2">
      <c r="B230" s="77"/>
      <c r="C230" s="173"/>
      <c r="D230" s="174"/>
      <c r="E230" s="174"/>
      <c r="F230" s="24" t="e">
        <f>VLOOKUP(D230,saltab!$A$5:$W$40,23,FALSE)</f>
        <v>#N/A</v>
      </c>
      <c r="G230" s="175"/>
      <c r="H230" s="91">
        <f t="shared" si="43"/>
        <v>0</v>
      </c>
      <c r="I230" s="91">
        <f t="shared" si="44"/>
        <v>0</v>
      </c>
      <c r="J230" s="91">
        <f t="shared" si="45"/>
        <v>0</v>
      </c>
      <c r="K230" s="91">
        <f t="shared" si="46"/>
        <v>0</v>
      </c>
      <c r="L230" s="91">
        <f t="shared" si="47"/>
        <v>0</v>
      </c>
      <c r="M230" s="91">
        <f t="shared" si="48"/>
        <v>0</v>
      </c>
      <c r="N230" s="91">
        <f t="shared" si="49"/>
        <v>0</v>
      </c>
      <c r="O230" s="177"/>
      <c r="P230" s="91">
        <f t="shared" si="50"/>
        <v>0</v>
      </c>
      <c r="Q230" s="91">
        <f>N230*(1+saltab!$C$1)+P230</f>
        <v>0</v>
      </c>
      <c r="R230" s="78"/>
      <c r="T230" s="77"/>
      <c r="U230" s="179">
        <v>1</v>
      </c>
      <c r="V230" s="179">
        <v>1</v>
      </c>
      <c r="W230" s="179">
        <v>1</v>
      </c>
      <c r="X230" s="179">
        <v>1</v>
      </c>
      <c r="Y230" s="179">
        <v>1</v>
      </c>
      <c r="Z230" s="179">
        <v>1</v>
      </c>
      <c r="AA230" s="179">
        <v>1</v>
      </c>
      <c r="AB230" s="179">
        <v>1</v>
      </c>
      <c r="AC230" s="179">
        <v>1</v>
      </c>
      <c r="AD230" s="179">
        <v>1</v>
      </c>
      <c r="AE230" s="179">
        <v>1</v>
      </c>
      <c r="AF230" s="179">
        <v>1</v>
      </c>
      <c r="AG230" s="78"/>
      <c r="AI230" s="164">
        <f t="shared" si="51"/>
        <v>0</v>
      </c>
      <c r="AJ230" s="164">
        <f t="shared" si="52"/>
        <v>0</v>
      </c>
    </row>
    <row r="231" spans="2:36" x14ac:dyDescent="0.2">
      <c r="B231" s="77"/>
      <c r="C231" s="173"/>
      <c r="D231" s="174"/>
      <c r="E231" s="174"/>
      <c r="F231" s="24" t="e">
        <f>VLOOKUP(D231,saltab!$A$5:$W$40,23,FALSE)</f>
        <v>#N/A</v>
      </c>
      <c r="G231" s="175"/>
      <c r="H231" s="91">
        <f t="shared" si="43"/>
        <v>0</v>
      </c>
      <c r="I231" s="91">
        <f t="shared" si="44"/>
        <v>0</v>
      </c>
      <c r="J231" s="91">
        <f t="shared" si="45"/>
        <v>0</v>
      </c>
      <c r="K231" s="91">
        <f t="shared" si="46"/>
        <v>0</v>
      </c>
      <c r="L231" s="91">
        <f t="shared" si="47"/>
        <v>0</v>
      </c>
      <c r="M231" s="91">
        <f t="shared" si="48"/>
        <v>0</v>
      </c>
      <c r="N231" s="91">
        <f t="shared" si="49"/>
        <v>0</v>
      </c>
      <c r="O231" s="177"/>
      <c r="P231" s="91">
        <f t="shared" si="50"/>
        <v>0</v>
      </c>
      <c r="Q231" s="91">
        <f>N231*(1+saltab!$C$1)+P231</f>
        <v>0</v>
      </c>
      <c r="R231" s="78"/>
      <c r="T231" s="77"/>
      <c r="U231" s="179">
        <v>1</v>
      </c>
      <c r="V231" s="179">
        <v>1</v>
      </c>
      <c r="W231" s="179">
        <v>1</v>
      </c>
      <c r="X231" s="179">
        <v>1</v>
      </c>
      <c r="Y231" s="179">
        <v>1</v>
      </c>
      <c r="Z231" s="179">
        <v>1</v>
      </c>
      <c r="AA231" s="179">
        <v>1</v>
      </c>
      <c r="AB231" s="179">
        <v>1</v>
      </c>
      <c r="AC231" s="179">
        <v>1</v>
      </c>
      <c r="AD231" s="179">
        <v>1</v>
      </c>
      <c r="AE231" s="179">
        <v>1</v>
      </c>
      <c r="AF231" s="179">
        <v>1</v>
      </c>
      <c r="AG231" s="78"/>
      <c r="AI231" s="164">
        <f t="shared" si="51"/>
        <v>0</v>
      </c>
      <c r="AJ231" s="164">
        <f t="shared" si="52"/>
        <v>0</v>
      </c>
    </row>
    <row r="232" spans="2:36" x14ac:dyDescent="0.2">
      <c r="B232" s="77"/>
      <c r="C232" s="173"/>
      <c r="D232" s="174"/>
      <c r="E232" s="174"/>
      <c r="F232" s="24" t="e">
        <f>VLOOKUP(D232,saltab!$A$5:$W$40,23,FALSE)</f>
        <v>#N/A</v>
      </c>
      <c r="G232" s="175"/>
      <c r="H232" s="91">
        <f t="shared" si="43"/>
        <v>0</v>
      </c>
      <c r="I232" s="91">
        <f t="shared" si="44"/>
        <v>0</v>
      </c>
      <c r="J232" s="91">
        <f t="shared" si="45"/>
        <v>0</v>
      </c>
      <c r="K232" s="91">
        <f t="shared" si="46"/>
        <v>0</v>
      </c>
      <c r="L232" s="91">
        <f t="shared" si="47"/>
        <v>0</v>
      </c>
      <c r="M232" s="91">
        <f t="shared" si="48"/>
        <v>0</v>
      </c>
      <c r="N232" s="91">
        <f t="shared" si="49"/>
        <v>0</v>
      </c>
      <c r="O232" s="177"/>
      <c r="P232" s="91">
        <f t="shared" si="50"/>
        <v>0</v>
      </c>
      <c r="Q232" s="91">
        <f>N232*(1+saltab!$C$1)+P232</f>
        <v>0</v>
      </c>
      <c r="R232" s="78"/>
      <c r="T232" s="77"/>
      <c r="U232" s="179">
        <v>1</v>
      </c>
      <c r="V232" s="179">
        <v>1</v>
      </c>
      <c r="W232" s="179">
        <v>1</v>
      </c>
      <c r="X232" s="179">
        <v>1</v>
      </c>
      <c r="Y232" s="179">
        <v>1</v>
      </c>
      <c r="Z232" s="179">
        <v>1</v>
      </c>
      <c r="AA232" s="179">
        <v>1</v>
      </c>
      <c r="AB232" s="179">
        <v>1</v>
      </c>
      <c r="AC232" s="179">
        <v>1</v>
      </c>
      <c r="AD232" s="179">
        <v>1</v>
      </c>
      <c r="AE232" s="179">
        <v>1</v>
      </c>
      <c r="AF232" s="179">
        <v>1</v>
      </c>
      <c r="AG232" s="78"/>
      <c r="AI232" s="164">
        <f t="shared" si="51"/>
        <v>0</v>
      </c>
      <c r="AJ232" s="164">
        <f t="shared" si="52"/>
        <v>0</v>
      </c>
    </row>
    <row r="233" spans="2:36" x14ac:dyDescent="0.2">
      <c r="B233" s="77"/>
      <c r="C233" s="173"/>
      <c r="D233" s="174"/>
      <c r="E233" s="174"/>
      <c r="F233" s="24" t="e">
        <f>VLOOKUP(D233,saltab!$A$5:$W$40,23,FALSE)</f>
        <v>#N/A</v>
      </c>
      <c r="G233" s="175"/>
      <c r="H233" s="91">
        <f t="shared" si="43"/>
        <v>0</v>
      </c>
      <c r="I233" s="91">
        <f t="shared" si="44"/>
        <v>0</v>
      </c>
      <c r="J233" s="91">
        <f t="shared" si="45"/>
        <v>0</v>
      </c>
      <c r="K233" s="91">
        <f t="shared" si="46"/>
        <v>0</v>
      </c>
      <c r="L233" s="91">
        <f t="shared" si="47"/>
        <v>0</v>
      </c>
      <c r="M233" s="91">
        <f t="shared" si="48"/>
        <v>0</v>
      </c>
      <c r="N233" s="91">
        <f t="shared" si="49"/>
        <v>0</v>
      </c>
      <c r="O233" s="177"/>
      <c r="P233" s="91">
        <f t="shared" si="50"/>
        <v>0</v>
      </c>
      <c r="Q233" s="91">
        <f>N233*(1+saltab!$C$1)+P233</f>
        <v>0</v>
      </c>
      <c r="R233" s="78"/>
      <c r="T233" s="159"/>
      <c r="U233" s="179">
        <v>1</v>
      </c>
      <c r="V233" s="179">
        <v>1</v>
      </c>
      <c r="W233" s="179">
        <v>1</v>
      </c>
      <c r="X233" s="179">
        <v>1</v>
      </c>
      <c r="Y233" s="179">
        <v>1</v>
      </c>
      <c r="Z233" s="179">
        <v>1</v>
      </c>
      <c r="AA233" s="179">
        <v>1</v>
      </c>
      <c r="AB233" s="179">
        <v>1</v>
      </c>
      <c r="AC233" s="179">
        <v>1</v>
      </c>
      <c r="AD233" s="179">
        <v>1</v>
      </c>
      <c r="AE233" s="179">
        <v>1</v>
      </c>
      <c r="AF233" s="179">
        <v>1</v>
      </c>
      <c r="AG233" s="78"/>
      <c r="AI233" s="164">
        <f t="shared" si="51"/>
        <v>0</v>
      </c>
      <c r="AJ233" s="164">
        <f t="shared" si="52"/>
        <v>0</v>
      </c>
    </row>
    <row r="234" spans="2:36" x14ac:dyDescent="0.2">
      <c r="B234" s="77"/>
      <c r="C234" s="173"/>
      <c r="D234" s="174"/>
      <c r="E234" s="174"/>
      <c r="F234" s="24" t="e">
        <f>VLOOKUP(D234,saltab!$A$5:$W$40,23,FALSE)</f>
        <v>#N/A</v>
      </c>
      <c r="G234" s="175"/>
      <c r="H234" s="91">
        <f t="shared" si="43"/>
        <v>0</v>
      </c>
      <c r="I234" s="91">
        <f t="shared" si="44"/>
        <v>0</v>
      </c>
      <c r="J234" s="91">
        <f t="shared" si="45"/>
        <v>0</v>
      </c>
      <c r="K234" s="91">
        <f t="shared" si="46"/>
        <v>0</v>
      </c>
      <c r="L234" s="91">
        <f t="shared" si="47"/>
        <v>0</v>
      </c>
      <c r="M234" s="91">
        <f t="shared" si="48"/>
        <v>0</v>
      </c>
      <c r="N234" s="91">
        <f t="shared" si="49"/>
        <v>0</v>
      </c>
      <c r="O234" s="177"/>
      <c r="P234" s="91">
        <f t="shared" si="50"/>
        <v>0</v>
      </c>
      <c r="Q234" s="91">
        <f>N234*(1+saltab!$C$1)+P234</f>
        <v>0</v>
      </c>
      <c r="R234" s="78"/>
      <c r="T234" s="159"/>
      <c r="U234" s="179">
        <v>1</v>
      </c>
      <c r="V234" s="179">
        <v>1</v>
      </c>
      <c r="W234" s="179">
        <v>1</v>
      </c>
      <c r="X234" s="179">
        <v>1</v>
      </c>
      <c r="Y234" s="179">
        <v>1</v>
      </c>
      <c r="Z234" s="179">
        <v>1</v>
      </c>
      <c r="AA234" s="179">
        <v>1</v>
      </c>
      <c r="AB234" s="179">
        <v>1</v>
      </c>
      <c r="AC234" s="179">
        <v>1</v>
      </c>
      <c r="AD234" s="179">
        <v>1</v>
      </c>
      <c r="AE234" s="179">
        <v>1</v>
      </c>
      <c r="AF234" s="179">
        <v>1</v>
      </c>
      <c r="AG234" s="78"/>
      <c r="AI234" s="164">
        <f t="shared" si="51"/>
        <v>0</v>
      </c>
      <c r="AJ234" s="164">
        <f t="shared" si="52"/>
        <v>0</v>
      </c>
    </row>
    <row r="235" spans="2:36" x14ac:dyDescent="0.2">
      <c r="B235" s="77"/>
      <c r="C235" s="173"/>
      <c r="D235" s="174"/>
      <c r="E235" s="174"/>
      <c r="F235" s="24" t="e">
        <f>VLOOKUP(D235,saltab!$A$5:$W$40,23,FALSE)</f>
        <v>#N/A</v>
      </c>
      <c r="G235" s="175"/>
      <c r="H235" s="91">
        <f t="shared" si="43"/>
        <v>0</v>
      </c>
      <c r="I235" s="91">
        <f t="shared" si="44"/>
        <v>0</v>
      </c>
      <c r="J235" s="91">
        <f t="shared" si="45"/>
        <v>0</v>
      </c>
      <c r="K235" s="91">
        <f t="shared" si="46"/>
        <v>0</v>
      </c>
      <c r="L235" s="91">
        <f t="shared" si="47"/>
        <v>0</v>
      </c>
      <c r="M235" s="91">
        <f t="shared" si="48"/>
        <v>0</v>
      </c>
      <c r="N235" s="91">
        <f t="shared" si="49"/>
        <v>0</v>
      </c>
      <c r="O235" s="177"/>
      <c r="P235" s="91">
        <f t="shared" si="50"/>
        <v>0</v>
      </c>
      <c r="Q235" s="91">
        <f>N235*(1+saltab!$C$1)+P235</f>
        <v>0</v>
      </c>
      <c r="R235" s="78"/>
      <c r="T235" s="77"/>
      <c r="U235" s="179">
        <v>1</v>
      </c>
      <c r="V235" s="179">
        <v>1</v>
      </c>
      <c r="W235" s="179">
        <v>1</v>
      </c>
      <c r="X235" s="179">
        <v>1</v>
      </c>
      <c r="Y235" s="179">
        <v>1</v>
      </c>
      <c r="Z235" s="179">
        <v>1</v>
      </c>
      <c r="AA235" s="179">
        <v>1</v>
      </c>
      <c r="AB235" s="179">
        <v>1</v>
      </c>
      <c r="AC235" s="179">
        <v>1</v>
      </c>
      <c r="AD235" s="179">
        <v>1</v>
      </c>
      <c r="AE235" s="179">
        <v>1</v>
      </c>
      <c r="AF235" s="179">
        <v>1</v>
      </c>
      <c r="AG235" s="78"/>
      <c r="AI235" s="164">
        <f t="shared" si="51"/>
        <v>0</v>
      </c>
      <c r="AJ235" s="164">
        <f t="shared" si="52"/>
        <v>0</v>
      </c>
    </row>
    <row r="236" spans="2:36" x14ac:dyDescent="0.2">
      <c r="B236" s="77"/>
      <c r="C236" s="173"/>
      <c r="D236" s="174"/>
      <c r="E236" s="174"/>
      <c r="F236" s="24" t="e">
        <f>VLOOKUP(D236,saltab!$A$5:$W$40,23,FALSE)</f>
        <v>#N/A</v>
      </c>
      <c r="G236" s="175"/>
      <c r="H236" s="91">
        <f t="shared" si="43"/>
        <v>0</v>
      </c>
      <c r="I236" s="91">
        <f t="shared" si="44"/>
        <v>0</v>
      </c>
      <c r="J236" s="91">
        <f t="shared" si="45"/>
        <v>0</v>
      </c>
      <c r="K236" s="91">
        <f t="shared" si="46"/>
        <v>0</v>
      </c>
      <c r="L236" s="91">
        <f t="shared" si="47"/>
        <v>0</v>
      </c>
      <c r="M236" s="91">
        <f t="shared" si="48"/>
        <v>0</v>
      </c>
      <c r="N236" s="91">
        <f t="shared" si="49"/>
        <v>0</v>
      </c>
      <c r="O236" s="177"/>
      <c r="P236" s="91">
        <f t="shared" si="50"/>
        <v>0</v>
      </c>
      <c r="Q236" s="91">
        <f>N236*(1+saltab!$C$1)+P236</f>
        <v>0</v>
      </c>
      <c r="R236" s="78"/>
      <c r="T236" s="77"/>
      <c r="U236" s="179">
        <v>1</v>
      </c>
      <c r="V236" s="179">
        <v>1</v>
      </c>
      <c r="W236" s="179">
        <v>1</v>
      </c>
      <c r="X236" s="179">
        <v>1</v>
      </c>
      <c r="Y236" s="179">
        <v>1</v>
      </c>
      <c r="Z236" s="179">
        <v>1</v>
      </c>
      <c r="AA236" s="179">
        <v>1</v>
      </c>
      <c r="AB236" s="179">
        <v>1</v>
      </c>
      <c r="AC236" s="179">
        <v>1</v>
      </c>
      <c r="AD236" s="179">
        <v>1</v>
      </c>
      <c r="AE236" s="179">
        <v>1</v>
      </c>
      <c r="AF236" s="179">
        <v>1</v>
      </c>
      <c r="AG236" s="78"/>
      <c r="AI236" s="164">
        <f t="shared" si="51"/>
        <v>0</v>
      </c>
      <c r="AJ236" s="164">
        <f t="shared" si="52"/>
        <v>0</v>
      </c>
    </row>
    <row r="237" spans="2:36" x14ac:dyDescent="0.2">
      <c r="B237" s="77"/>
      <c r="C237" s="173"/>
      <c r="D237" s="174"/>
      <c r="E237" s="174"/>
      <c r="F237" s="24" t="e">
        <f>VLOOKUP(D237,saltab!$A$5:$W$40,23,FALSE)</f>
        <v>#N/A</v>
      </c>
      <c r="G237" s="175"/>
      <c r="H237" s="91">
        <f t="shared" si="43"/>
        <v>0</v>
      </c>
      <c r="I237" s="91">
        <f t="shared" si="44"/>
        <v>0</v>
      </c>
      <c r="J237" s="91">
        <f t="shared" si="45"/>
        <v>0</v>
      </c>
      <c r="K237" s="91">
        <f t="shared" si="46"/>
        <v>0</v>
      </c>
      <c r="L237" s="91">
        <f t="shared" si="47"/>
        <v>0</v>
      </c>
      <c r="M237" s="91">
        <f t="shared" si="48"/>
        <v>0</v>
      </c>
      <c r="N237" s="91">
        <f t="shared" si="49"/>
        <v>0</v>
      </c>
      <c r="O237" s="177"/>
      <c r="P237" s="91">
        <f t="shared" si="50"/>
        <v>0</v>
      </c>
      <c r="Q237" s="91">
        <f>N237*(1+saltab!$C$1)+P237</f>
        <v>0</v>
      </c>
      <c r="R237" s="78"/>
      <c r="T237" s="77"/>
      <c r="U237" s="179">
        <v>1</v>
      </c>
      <c r="V237" s="179">
        <v>1</v>
      </c>
      <c r="W237" s="179">
        <v>1</v>
      </c>
      <c r="X237" s="179">
        <v>1</v>
      </c>
      <c r="Y237" s="179">
        <v>1</v>
      </c>
      <c r="Z237" s="179">
        <v>1</v>
      </c>
      <c r="AA237" s="179">
        <v>1</v>
      </c>
      <c r="AB237" s="179">
        <v>1</v>
      </c>
      <c r="AC237" s="179">
        <v>1</v>
      </c>
      <c r="AD237" s="179">
        <v>1</v>
      </c>
      <c r="AE237" s="179">
        <v>1</v>
      </c>
      <c r="AF237" s="179">
        <v>1</v>
      </c>
      <c r="AG237" s="78"/>
      <c r="AI237" s="164">
        <f t="shared" si="51"/>
        <v>0</v>
      </c>
      <c r="AJ237" s="164">
        <f t="shared" si="52"/>
        <v>0</v>
      </c>
    </row>
    <row r="238" spans="2:36" x14ac:dyDescent="0.2">
      <c r="B238" s="77"/>
      <c r="C238" s="173"/>
      <c r="D238" s="174"/>
      <c r="E238" s="174"/>
      <c r="F238" s="24" t="e">
        <f>VLOOKUP(D238,saltab!$A$5:$W$40,23,FALSE)</f>
        <v>#N/A</v>
      </c>
      <c r="G238" s="175"/>
      <c r="H238" s="91">
        <f t="shared" si="43"/>
        <v>0</v>
      </c>
      <c r="I238" s="91">
        <f t="shared" si="44"/>
        <v>0</v>
      </c>
      <c r="J238" s="91">
        <f t="shared" si="45"/>
        <v>0</v>
      </c>
      <c r="K238" s="91">
        <f t="shared" si="46"/>
        <v>0</v>
      </c>
      <c r="L238" s="91">
        <f t="shared" si="47"/>
        <v>0</v>
      </c>
      <c r="M238" s="91">
        <f t="shared" si="48"/>
        <v>0</v>
      </c>
      <c r="N238" s="91">
        <f t="shared" si="49"/>
        <v>0</v>
      </c>
      <c r="O238" s="177"/>
      <c r="P238" s="91">
        <f t="shared" si="50"/>
        <v>0</v>
      </c>
      <c r="Q238" s="91">
        <f>N238*(1+saltab!$C$1)+P238</f>
        <v>0</v>
      </c>
      <c r="R238" s="78"/>
      <c r="T238" s="77"/>
      <c r="U238" s="179">
        <v>1</v>
      </c>
      <c r="V238" s="179">
        <v>1</v>
      </c>
      <c r="W238" s="179">
        <v>1</v>
      </c>
      <c r="X238" s="179">
        <v>1</v>
      </c>
      <c r="Y238" s="179">
        <v>1</v>
      </c>
      <c r="Z238" s="179">
        <v>1</v>
      </c>
      <c r="AA238" s="179">
        <v>1</v>
      </c>
      <c r="AB238" s="179">
        <v>1</v>
      </c>
      <c r="AC238" s="179">
        <v>1</v>
      </c>
      <c r="AD238" s="179">
        <v>1</v>
      </c>
      <c r="AE238" s="179">
        <v>1</v>
      </c>
      <c r="AF238" s="179">
        <v>1</v>
      </c>
      <c r="AG238" s="78"/>
      <c r="AI238" s="164">
        <f t="shared" si="51"/>
        <v>0</v>
      </c>
      <c r="AJ238" s="164">
        <f t="shared" si="52"/>
        <v>0</v>
      </c>
    </row>
    <row r="239" spans="2:36" x14ac:dyDescent="0.2">
      <c r="B239" s="77"/>
      <c r="C239" s="173"/>
      <c r="D239" s="174"/>
      <c r="E239" s="174"/>
      <c r="F239" s="24" t="e">
        <f>VLOOKUP(D239,saltab!$A$5:$W$40,23,FALSE)</f>
        <v>#N/A</v>
      </c>
      <c r="G239" s="175"/>
      <c r="H239" s="91">
        <f t="shared" si="43"/>
        <v>0</v>
      </c>
      <c r="I239" s="91">
        <f t="shared" si="44"/>
        <v>0</v>
      </c>
      <c r="J239" s="91">
        <f t="shared" si="45"/>
        <v>0</v>
      </c>
      <c r="K239" s="91">
        <f t="shared" si="46"/>
        <v>0</v>
      </c>
      <c r="L239" s="91">
        <f t="shared" si="47"/>
        <v>0</v>
      </c>
      <c r="M239" s="91">
        <f t="shared" si="48"/>
        <v>0</v>
      </c>
      <c r="N239" s="91">
        <f t="shared" si="49"/>
        <v>0</v>
      </c>
      <c r="O239" s="177"/>
      <c r="P239" s="91">
        <f t="shared" si="50"/>
        <v>0</v>
      </c>
      <c r="Q239" s="91">
        <f>N239*(1+saltab!$C$1)+P239</f>
        <v>0</v>
      </c>
      <c r="R239" s="78"/>
      <c r="T239" s="77"/>
      <c r="U239" s="179">
        <v>1</v>
      </c>
      <c r="V239" s="179">
        <v>1</v>
      </c>
      <c r="W239" s="179">
        <v>1</v>
      </c>
      <c r="X239" s="179">
        <v>1</v>
      </c>
      <c r="Y239" s="179">
        <v>1</v>
      </c>
      <c r="Z239" s="179">
        <v>1</v>
      </c>
      <c r="AA239" s="179">
        <v>1</v>
      </c>
      <c r="AB239" s="179">
        <v>1</v>
      </c>
      <c r="AC239" s="179">
        <v>1</v>
      </c>
      <c r="AD239" s="179">
        <v>1</v>
      </c>
      <c r="AE239" s="179">
        <v>1</v>
      </c>
      <c r="AF239" s="179">
        <v>1</v>
      </c>
      <c r="AG239" s="78"/>
      <c r="AI239" s="164">
        <f t="shared" si="51"/>
        <v>0</v>
      </c>
      <c r="AJ239" s="164">
        <f t="shared" si="52"/>
        <v>0</v>
      </c>
    </row>
    <row r="240" spans="2:36" x14ac:dyDescent="0.2">
      <c r="B240" s="77"/>
      <c r="C240" s="173"/>
      <c r="D240" s="174"/>
      <c r="E240" s="174"/>
      <c r="F240" s="24" t="e">
        <f>VLOOKUP(D240,saltab!$A$5:$W$40,23,FALSE)</f>
        <v>#N/A</v>
      </c>
      <c r="G240" s="175"/>
      <c r="H240" s="91">
        <f t="shared" si="43"/>
        <v>0</v>
      </c>
      <c r="I240" s="91">
        <f t="shared" si="44"/>
        <v>0</v>
      </c>
      <c r="J240" s="91">
        <f t="shared" si="45"/>
        <v>0</v>
      </c>
      <c r="K240" s="91">
        <f t="shared" si="46"/>
        <v>0</v>
      </c>
      <c r="L240" s="91">
        <f t="shared" si="47"/>
        <v>0</v>
      </c>
      <c r="M240" s="91">
        <f t="shared" si="48"/>
        <v>0</v>
      </c>
      <c r="N240" s="91">
        <f t="shared" si="49"/>
        <v>0</v>
      </c>
      <c r="O240" s="177"/>
      <c r="P240" s="91">
        <f t="shared" si="50"/>
        <v>0</v>
      </c>
      <c r="Q240" s="91">
        <f>N240*(1+saltab!$C$1)+P240</f>
        <v>0</v>
      </c>
      <c r="R240" s="78"/>
      <c r="T240" s="77"/>
      <c r="U240" s="179">
        <v>1</v>
      </c>
      <c r="V240" s="179">
        <v>1</v>
      </c>
      <c r="W240" s="179">
        <v>1</v>
      </c>
      <c r="X240" s="179">
        <v>1</v>
      </c>
      <c r="Y240" s="179">
        <v>1</v>
      </c>
      <c r="Z240" s="179">
        <v>1</v>
      </c>
      <c r="AA240" s="179">
        <v>1</v>
      </c>
      <c r="AB240" s="179">
        <v>1</v>
      </c>
      <c r="AC240" s="179">
        <v>1</v>
      </c>
      <c r="AD240" s="179">
        <v>1</v>
      </c>
      <c r="AE240" s="179">
        <v>1</v>
      </c>
      <c r="AF240" s="179">
        <v>1</v>
      </c>
      <c r="AG240" s="78"/>
      <c r="AI240" s="164">
        <f t="shared" si="51"/>
        <v>0</v>
      </c>
      <c r="AJ240" s="164">
        <f t="shared" si="52"/>
        <v>0</v>
      </c>
    </row>
    <row r="241" spans="2:36" x14ac:dyDescent="0.2">
      <c r="B241" s="80"/>
      <c r="C241" s="173"/>
      <c r="D241" s="174"/>
      <c r="E241" s="174"/>
      <c r="F241" s="24" t="e">
        <f>VLOOKUP(D241,saltab!$A$5:$W$40,23,FALSE)</f>
        <v>#N/A</v>
      </c>
      <c r="G241" s="175"/>
      <c r="H241" s="91">
        <f t="shared" si="43"/>
        <v>0</v>
      </c>
      <c r="I241" s="91">
        <f t="shared" si="44"/>
        <v>0</v>
      </c>
      <c r="J241" s="91">
        <f t="shared" si="45"/>
        <v>0</v>
      </c>
      <c r="K241" s="91">
        <f t="shared" si="46"/>
        <v>0</v>
      </c>
      <c r="L241" s="91">
        <f t="shared" si="47"/>
        <v>0</v>
      </c>
      <c r="M241" s="91">
        <f t="shared" si="48"/>
        <v>0</v>
      </c>
      <c r="N241" s="91">
        <f t="shared" si="49"/>
        <v>0</v>
      </c>
      <c r="O241" s="177"/>
      <c r="P241" s="91">
        <f t="shared" si="50"/>
        <v>0</v>
      </c>
      <c r="Q241" s="91">
        <f>N241*(1+saltab!$C$1)+P241</f>
        <v>0</v>
      </c>
      <c r="R241" s="81"/>
      <c r="S241" s="13"/>
      <c r="T241" s="80"/>
      <c r="U241" s="179">
        <v>1</v>
      </c>
      <c r="V241" s="179">
        <v>1</v>
      </c>
      <c r="W241" s="179">
        <v>1</v>
      </c>
      <c r="X241" s="179">
        <v>1</v>
      </c>
      <c r="Y241" s="179">
        <v>1</v>
      </c>
      <c r="Z241" s="179">
        <v>1</v>
      </c>
      <c r="AA241" s="179">
        <v>1</v>
      </c>
      <c r="AB241" s="179">
        <v>1</v>
      </c>
      <c r="AC241" s="179">
        <v>1</v>
      </c>
      <c r="AD241" s="179">
        <v>1</v>
      </c>
      <c r="AE241" s="179">
        <v>1</v>
      </c>
      <c r="AF241" s="179">
        <v>1</v>
      </c>
      <c r="AG241" s="81"/>
      <c r="AI241" s="164">
        <f t="shared" si="51"/>
        <v>0</v>
      </c>
      <c r="AJ241" s="164">
        <f t="shared" si="52"/>
        <v>0</v>
      </c>
    </row>
    <row r="242" spans="2:36" x14ac:dyDescent="0.2">
      <c r="B242" s="80"/>
      <c r="C242" s="173"/>
      <c r="D242" s="174"/>
      <c r="E242" s="174"/>
      <c r="F242" s="24" t="e">
        <f>VLOOKUP(D242,saltab!$A$5:$W$40,23,FALSE)</f>
        <v>#N/A</v>
      </c>
      <c r="G242" s="175"/>
      <c r="H242" s="91">
        <f t="shared" si="43"/>
        <v>0</v>
      </c>
      <c r="I242" s="91">
        <f t="shared" si="44"/>
        <v>0</v>
      </c>
      <c r="J242" s="91">
        <f t="shared" si="45"/>
        <v>0</v>
      </c>
      <c r="K242" s="91">
        <f t="shared" si="46"/>
        <v>0</v>
      </c>
      <c r="L242" s="91">
        <f t="shared" si="47"/>
        <v>0</v>
      </c>
      <c r="M242" s="91">
        <f t="shared" si="48"/>
        <v>0</v>
      </c>
      <c r="N242" s="91">
        <f t="shared" si="49"/>
        <v>0</v>
      </c>
      <c r="O242" s="177"/>
      <c r="P242" s="91">
        <f t="shared" si="50"/>
        <v>0</v>
      </c>
      <c r="Q242" s="91">
        <f>N242*(1+saltab!$C$1)+P242</f>
        <v>0</v>
      </c>
      <c r="R242" s="81"/>
      <c r="S242" s="13"/>
      <c r="T242" s="80"/>
      <c r="U242" s="179">
        <v>1</v>
      </c>
      <c r="V242" s="179">
        <v>1</v>
      </c>
      <c r="W242" s="179">
        <v>1</v>
      </c>
      <c r="X242" s="179">
        <v>1</v>
      </c>
      <c r="Y242" s="179">
        <v>1</v>
      </c>
      <c r="Z242" s="179">
        <v>1</v>
      </c>
      <c r="AA242" s="179">
        <v>1</v>
      </c>
      <c r="AB242" s="179">
        <v>1</v>
      </c>
      <c r="AC242" s="179">
        <v>1</v>
      </c>
      <c r="AD242" s="179">
        <v>1</v>
      </c>
      <c r="AE242" s="179">
        <v>1</v>
      </c>
      <c r="AF242" s="179">
        <v>1</v>
      </c>
      <c r="AG242" s="81"/>
      <c r="AI242" s="164">
        <f t="shared" si="51"/>
        <v>0</v>
      </c>
      <c r="AJ242" s="164">
        <f t="shared" si="52"/>
        <v>0</v>
      </c>
    </row>
    <row r="243" spans="2:36" x14ac:dyDescent="0.2">
      <c r="B243" s="80"/>
      <c r="C243" s="173"/>
      <c r="D243" s="174"/>
      <c r="E243" s="174"/>
      <c r="F243" s="24" t="e">
        <f>VLOOKUP(D243,saltab!$A$5:$W$40,23,FALSE)</f>
        <v>#N/A</v>
      </c>
      <c r="G243" s="175"/>
      <c r="H243" s="91">
        <f t="shared" si="43"/>
        <v>0</v>
      </c>
      <c r="I243" s="91">
        <f t="shared" si="44"/>
        <v>0</v>
      </c>
      <c r="J243" s="91">
        <f t="shared" si="45"/>
        <v>0</v>
      </c>
      <c r="K243" s="91">
        <f t="shared" si="46"/>
        <v>0</v>
      </c>
      <c r="L243" s="91">
        <f t="shared" si="47"/>
        <v>0</v>
      </c>
      <c r="M243" s="91">
        <f t="shared" si="48"/>
        <v>0</v>
      </c>
      <c r="N243" s="91">
        <f t="shared" si="49"/>
        <v>0</v>
      </c>
      <c r="O243" s="177"/>
      <c r="P243" s="91">
        <f t="shared" si="50"/>
        <v>0</v>
      </c>
      <c r="Q243" s="91">
        <f>N243*(1+saltab!$C$1)+P243</f>
        <v>0</v>
      </c>
      <c r="R243" s="81"/>
      <c r="S243" s="13"/>
      <c r="T243" s="80"/>
      <c r="U243" s="179">
        <v>1</v>
      </c>
      <c r="V243" s="179">
        <v>1</v>
      </c>
      <c r="W243" s="179">
        <v>1</v>
      </c>
      <c r="X243" s="179">
        <v>1</v>
      </c>
      <c r="Y243" s="179">
        <v>1</v>
      </c>
      <c r="Z243" s="179">
        <v>1</v>
      </c>
      <c r="AA243" s="179">
        <v>1</v>
      </c>
      <c r="AB243" s="179">
        <v>1</v>
      </c>
      <c r="AC243" s="179">
        <v>1</v>
      </c>
      <c r="AD243" s="179">
        <v>1</v>
      </c>
      <c r="AE243" s="179">
        <v>1</v>
      </c>
      <c r="AF243" s="179">
        <v>1</v>
      </c>
      <c r="AG243" s="81"/>
      <c r="AI243" s="164">
        <f t="shared" si="51"/>
        <v>0</v>
      </c>
      <c r="AJ243" s="164">
        <f t="shared" si="52"/>
        <v>0</v>
      </c>
    </row>
    <row r="244" spans="2:36" x14ac:dyDescent="0.2">
      <c r="B244" s="80"/>
      <c r="C244" s="173"/>
      <c r="D244" s="174"/>
      <c r="E244" s="174"/>
      <c r="F244" s="24" t="e">
        <f>VLOOKUP(D244,saltab!$A$5:$W$40,23,FALSE)</f>
        <v>#N/A</v>
      </c>
      <c r="G244" s="175"/>
      <c r="H244" s="91">
        <f t="shared" si="43"/>
        <v>0</v>
      </c>
      <c r="I244" s="91">
        <f t="shared" si="44"/>
        <v>0</v>
      </c>
      <c r="J244" s="91">
        <f t="shared" si="45"/>
        <v>0</v>
      </c>
      <c r="K244" s="91">
        <f t="shared" si="46"/>
        <v>0</v>
      </c>
      <c r="L244" s="91">
        <f t="shared" si="47"/>
        <v>0</v>
      </c>
      <c r="M244" s="91">
        <f t="shared" si="48"/>
        <v>0</v>
      </c>
      <c r="N244" s="91">
        <f t="shared" si="49"/>
        <v>0</v>
      </c>
      <c r="O244" s="177"/>
      <c r="P244" s="91">
        <f t="shared" si="50"/>
        <v>0</v>
      </c>
      <c r="Q244" s="91">
        <f>N244*(1+saltab!$C$1)+P244</f>
        <v>0</v>
      </c>
      <c r="R244" s="81"/>
      <c r="S244" s="13"/>
      <c r="T244" s="80"/>
      <c r="U244" s="179">
        <v>1</v>
      </c>
      <c r="V244" s="179">
        <v>1</v>
      </c>
      <c r="W244" s="179">
        <v>1</v>
      </c>
      <c r="X244" s="179">
        <v>1</v>
      </c>
      <c r="Y244" s="179">
        <v>1</v>
      </c>
      <c r="Z244" s="179">
        <v>1</v>
      </c>
      <c r="AA244" s="179">
        <v>1</v>
      </c>
      <c r="AB244" s="179">
        <v>1</v>
      </c>
      <c r="AC244" s="179">
        <v>1</v>
      </c>
      <c r="AD244" s="179">
        <v>1</v>
      </c>
      <c r="AE244" s="179">
        <v>1</v>
      </c>
      <c r="AF244" s="179">
        <v>1</v>
      </c>
      <c r="AG244" s="81"/>
      <c r="AI244" s="164">
        <f t="shared" si="51"/>
        <v>0</v>
      </c>
      <c r="AJ244" s="164">
        <f t="shared" si="52"/>
        <v>0</v>
      </c>
    </row>
    <row r="245" spans="2:36" x14ac:dyDescent="0.2">
      <c r="B245" s="80"/>
      <c r="C245" s="173"/>
      <c r="D245" s="174"/>
      <c r="E245" s="174"/>
      <c r="F245" s="24" t="e">
        <f>VLOOKUP(D245,saltab!$A$5:$W$40,23,FALSE)</f>
        <v>#N/A</v>
      </c>
      <c r="G245" s="175"/>
      <c r="H245" s="91">
        <f t="shared" si="43"/>
        <v>0</v>
      </c>
      <c r="I245" s="91">
        <f t="shared" si="44"/>
        <v>0</v>
      </c>
      <c r="J245" s="91">
        <f t="shared" si="45"/>
        <v>0</v>
      </c>
      <c r="K245" s="91">
        <f t="shared" si="46"/>
        <v>0</v>
      </c>
      <c r="L245" s="91">
        <f t="shared" si="47"/>
        <v>0</v>
      </c>
      <c r="M245" s="91">
        <f t="shared" si="48"/>
        <v>0</v>
      </c>
      <c r="N245" s="91">
        <f t="shared" si="49"/>
        <v>0</v>
      </c>
      <c r="O245" s="177"/>
      <c r="P245" s="91">
        <f t="shared" si="50"/>
        <v>0</v>
      </c>
      <c r="Q245" s="91">
        <f>N245*(1+saltab!$C$1)+P245</f>
        <v>0</v>
      </c>
      <c r="R245" s="81"/>
      <c r="S245" s="13"/>
      <c r="T245" s="80"/>
      <c r="U245" s="179">
        <v>1</v>
      </c>
      <c r="V245" s="179">
        <v>1</v>
      </c>
      <c r="W245" s="179">
        <v>1</v>
      </c>
      <c r="X245" s="179">
        <v>1</v>
      </c>
      <c r="Y245" s="179">
        <v>1</v>
      </c>
      <c r="Z245" s="179">
        <v>1</v>
      </c>
      <c r="AA245" s="179">
        <v>1</v>
      </c>
      <c r="AB245" s="179">
        <v>1</v>
      </c>
      <c r="AC245" s="179">
        <v>1</v>
      </c>
      <c r="AD245" s="179">
        <v>1</v>
      </c>
      <c r="AE245" s="179">
        <v>1</v>
      </c>
      <c r="AF245" s="179">
        <v>1</v>
      </c>
      <c r="AG245" s="81"/>
      <c r="AI245" s="164">
        <f t="shared" si="51"/>
        <v>0</v>
      </c>
      <c r="AJ245" s="164">
        <f t="shared" si="52"/>
        <v>0</v>
      </c>
    </row>
    <row r="246" spans="2:36" x14ac:dyDescent="0.2">
      <c r="B246" s="80"/>
      <c r="C246" s="173"/>
      <c r="D246" s="174"/>
      <c r="E246" s="174"/>
      <c r="F246" s="24" t="e">
        <f>VLOOKUP(D246,saltab!$A$5:$W$40,23,FALSE)</f>
        <v>#N/A</v>
      </c>
      <c r="G246" s="175"/>
      <c r="H246" s="91">
        <f t="shared" si="43"/>
        <v>0</v>
      </c>
      <c r="I246" s="91">
        <f t="shared" si="44"/>
        <v>0</v>
      </c>
      <c r="J246" s="91">
        <f t="shared" si="45"/>
        <v>0</v>
      </c>
      <c r="K246" s="91">
        <f t="shared" si="46"/>
        <v>0</v>
      </c>
      <c r="L246" s="91">
        <f t="shared" si="47"/>
        <v>0</v>
      </c>
      <c r="M246" s="91">
        <f t="shared" si="48"/>
        <v>0</v>
      </c>
      <c r="N246" s="91">
        <f t="shared" si="49"/>
        <v>0</v>
      </c>
      <c r="O246" s="177"/>
      <c r="P246" s="91">
        <f t="shared" si="50"/>
        <v>0</v>
      </c>
      <c r="Q246" s="91">
        <f>N246*(1+saltab!$C$1)+P246</f>
        <v>0</v>
      </c>
      <c r="R246" s="81"/>
      <c r="S246" s="13"/>
      <c r="T246" s="80"/>
      <c r="U246" s="179">
        <v>1</v>
      </c>
      <c r="V246" s="179">
        <v>1</v>
      </c>
      <c r="W246" s="179">
        <v>1</v>
      </c>
      <c r="X246" s="179">
        <v>1</v>
      </c>
      <c r="Y246" s="179">
        <v>1</v>
      </c>
      <c r="Z246" s="179">
        <v>1</v>
      </c>
      <c r="AA246" s="179">
        <v>1</v>
      </c>
      <c r="AB246" s="179">
        <v>1</v>
      </c>
      <c r="AC246" s="179">
        <v>1</v>
      </c>
      <c r="AD246" s="179">
        <v>1</v>
      </c>
      <c r="AE246" s="179">
        <v>1</v>
      </c>
      <c r="AF246" s="179">
        <v>1</v>
      </c>
      <c r="AG246" s="81"/>
      <c r="AI246" s="164">
        <f t="shared" si="51"/>
        <v>0</v>
      </c>
      <c r="AJ246" s="164">
        <f t="shared" si="52"/>
        <v>0</v>
      </c>
    </row>
    <row r="247" spans="2:36" x14ac:dyDescent="0.2">
      <c r="B247" s="77"/>
      <c r="C247" s="173"/>
      <c r="D247" s="174"/>
      <c r="E247" s="174"/>
      <c r="F247" s="24" t="e">
        <f>VLOOKUP(D247,saltab!$A$5:$W$40,23,FALSE)</f>
        <v>#N/A</v>
      </c>
      <c r="G247" s="175"/>
      <c r="H247" s="91">
        <f t="shared" si="43"/>
        <v>0</v>
      </c>
      <c r="I247" s="91">
        <f t="shared" si="44"/>
        <v>0</v>
      </c>
      <c r="J247" s="91">
        <f t="shared" si="45"/>
        <v>0</v>
      </c>
      <c r="K247" s="91">
        <f t="shared" si="46"/>
        <v>0</v>
      </c>
      <c r="L247" s="91">
        <f t="shared" si="47"/>
        <v>0</v>
      </c>
      <c r="M247" s="91">
        <f t="shared" si="48"/>
        <v>0</v>
      </c>
      <c r="N247" s="91">
        <f t="shared" si="49"/>
        <v>0</v>
      </c>
      <c r="O247" s="177"/>
      <c r="P247" s="91">
        <f t="shared" si="50"/>
        <v>0</v>
      </c>
      <c r="Q247" s="91">
        <f>N247*(1+saltab!$C$1)+P247</f>
        <v>0</v>
      </c>
      <c r="R247" s="78"/>
      <c r="T247" s="77"/>
      <c r="U247" s="179">
        <v>1</v>
      </c>
      <c r="V247" s="179">
        <v>1</v>
      </c>
      <c r="W247" s="179">
        <v>1</v>
      </c>
      <c r="X247" s="179">
        <v>1</v>
      </c>
      <c r="Y247" s="179">
        <v>1</v>
      </c>
      <c r="Z247" s="179">
        <v>1</v>
      </c>
      <c r="AA247" s="179">
        <v>1</v>
      </c>
      <c r="AB247" s="179">
        <v>1</v>
      </c>
      <c r="AC247" s="179">
        <v>1</v>
      </c>
      <c r="AD247" s="179">
        <v>1</v>
      </c>
      <c r="AE247" s="179">
        <v>1</v>
      </c>
      <c r="AF247" s="179">
        <v>1</v>
      </c>
      <c r="AG247" s="78"/>
      <c r="AI247" s="164">
        <f t="shared" si="51"/>
        <v>0</v>
      </c>
      <c r="AJ247" s="164">
        <f t="shared" si="52"/>
        <v>0</v>
      </c>
    </row>
    <row r="248" spans="2:36" x14ac:dyDescent="0.2">
      <c r="B248" s="77"/>
      <c r="C248" s="173"/>
      <c r="D248" s="174"/>
      <c r="E248" s="174"/>
      <c r="F248" s="24" t="e">
        <f>VLOOKUP(D248,saltab!$A$5:$W$40,23,FALSE)</f>
        <v>#N/A</v>
      </c>
      <c r="G248" s="175"/>
      <c r="H248" s="91">
        <f t="shared" si="43"/>
        <v>0</v>
      </c>
      <c r="I248" s="91">
        <f t="shared" si="44"/>
        <v>0</v>
      </c>
      <c r="J248" s="91">
        <f t="shared" si="45"/>
        <v>0</v>
      </c>
      <c r="K248" s="91">
        <f t="shared" si="46"/>
        <v>0</v>
      </c>
      <c r="L248" s="91">
        <f t="shared" si="47"/>
        <v>0</v>
      </c>
      <c r="M248" s="91">
        <f t="shared" si="48"/>
        <v>0</v>
      </c>
      <c r="N248" s="91">
        <f t="shared" si="49"/>
        <v>0</v>
      </c>
      <c r="O248" s="177"/>
      <c r="P248" s="91">
        <f t="shared" si="50"/>
        <v>0</v>
      </c>
      <c r="Q248" s="91">
        <f>N248*(1+saltab!$C$1)+P248</f>
        <v>0</v>
      </c>
      <c r="R248" s="78"/>
      <c r="T248" s="77"/>
      <c r="U248" s="179">
        <v>1</v>
      </c>
      <c r="V248" s="179">
        <v>1</v>
      </c>
      <c r="W248" s="179">
        <v>1</v>
      </c>
      <c r="X248" s="179">
        <v>1</v>
      </c>
      <c r="Y248" s="179">
        <v>1</v>
      </c>
      <c r="Z248" s="179">
        <v>1</v>
      </c>
      <c r="AA248" s="179">
        <v>1</v>
      </c>
      <c r="AB248" s="179">
        <v>1</v>
      </c>
      <c r="AC248" s="179">
        <v>1</v>
      </c>
      <c r="AD248" s="179">
        <v>1</v>
      </c>
      <c r="AE248" s="179">
        <v>1</v>
      </c>
      <c r="AF248" s="179">
        <v>1</v>
      </c>
      <c r="AG248" s="78"/>
      <c r="AI248" s="164">
        <f t="shared" si="51"/>
        <v>0</v>
      </c>
      <c r="AJ248" s="164">
        <f t="shared" si="52"/>
        <v>0</v>
      </c>
    </row>
    <row r="249" spans="2:36" x14ac:dyDescent="0.2">
      <c r="B249" s="77"/>
      <c r="C249" s="173"/>
      <c r="D249" s="174"/>
      <c r="E249" s="174"/>
      <c r="F249" s="24" t="e">
        <f>VLOOKUP(D249,saltab!$A$5:$W$40,23,FALSE)</f>
        <v>#N/A</v>
      </c>
      <c r="G249" s="175"/>
      <c r="H249" s="91">
        <f t="shared" si="43"/>
        <v>0</v>
      </c>
      <c r="I249" s="91">
        <f t="shared" si="44"/>
        <v>0</v>
      </c>
      <c r="J249" s="91">
        <f t="shared" si="45"/>
        <v>0</v>
      </c>
      <c r="K249" s="91">
        <f t="shared" si="46"/>
        <v>0</v>
      </c>
      <c r="L249" s="91">
        <f t="shared" si="47"/>
        <v>0</v>
      </c>
      <c r="M249" s="91">
        <f t="shared" si="48"/>
        <v>0</v>
      </c>
      <c r="N249" s="91">
        <f t="shared" si="49"/>
        <v>0</v>
      </c>
      <c r="O249" s="177"/>
      <c r="P249" s="91">
        <f t="shared" si="50"/>
        <v>0</v>
      </c>
      <c r="Q249" s="91">
        <f>N249*(1+saltab!$C$1)+P249</f>
        <v>0</v>
      </c>
      <c r="R249" s="78"/>
      <c r="T249" s="77"/>
      <c r="U249" s="179">
        <v>1</v>
      </c>
      <c r="V249" s="179">
        <v>1</v>
      </c>
      <c r="W249" s="179">
        <v>1</v>
      </c>
      <c r="X249" s="179">
        <v>1</v>
      </c>
      <c r="Y249" s="179">
        <v>1</v>
      </c>
      <c r="Z249" s="179">
        <v>1</v>
      </c>
      <c r="AA249" s="179">
        <v>1</v>
      </c>
      <c r="AB249" s="179">
        <v>1</v>
      </c>
      <c r="AC249" s="179">
        <v>1</v>
      </c>
      <c r="AD249" s="179">
        <v>1</v>
      </c>
      <c r="AE249" s="179">
        <v>1</v>
      </c>
      <c r="AF249" s="179">
        <v>1</v>
      </c>
      <c r="AG249" s="78"/>
      <c r="AI249" s="164">
        <f t="shared" si="51"/>
        <v>0</v>
      </c>
      <c r="AJ249" s="164">
        <f t="shared" si="52"/>
        <v>0</v>
      </c>
    </row>
    <row r="250" spans="2:36" x14ac:dyDescent="0.2">
      <c r="B250" s="77"/>
      <c r="C250" s="173"/>
      <c r="D250" s="174"/>
      <c r="E250" s="174"/>
      <c r="F250" s="24" t="e">
        <f>VLOOKUP(D250,saltab!$A$5:$W$40,23,FALSE)</f>
        <v>#N/A</v>
      </c>
      <c r="G250" s="176"/>
      <c r="H250" s="91">
        <f t="shared" si="43"/>
        <v>0</v>
      </c>
      <c r="I250" s="91">
        <f t="shared" si="44"/>
        <v>0</v>
      </c>
      <c r="J250" s="91">
        <f t="shared" si="45"/>
        <v>0</v>
      </c>
      <c r="K250" s="91">
        <f t="shared" si="46"/>
        <v>0</v>
      </c>
      <c r="L250" s="91">
        <f t="shared" si="47"/>
        <v>0</v>
      </c>
      <c r="M250" s="91">
        <f t="shared" si="48"/>
        <v>0</v>
      </c>
      <c r="N250" s="91">
        <f t="shared" si="49"/>
        <v>0</v>
      </c>
      <c r="O250" s="178"/>
      <c r="P250" s="91">
        <f t="shared" si="50"/>
        <v>0</v>
      </c>
      <c r="Q250" s="91">
        <f>N250*(1+saltab!$C$1)+P250</f>
        <v>0</v>
      </c>
      <c r="R250" s="78"/>
      <c r="T250" s="77"/>
      <c r="U250" s="179">
        <v>1</v>
      </c>
      <c r="V250" s="179">
        <v>1</v>
      </c>
      <c r="W250" s="179">
        <v>1</v>
      </c>
      <c r="X250" s="179">
        <v>1</v>
      </c>
      <c r="Y250" s="179">
        <v>1</v>
      </c>
      <c r="Z250" s="179">
        <v>1</v>
      </c>
      <c r="AA250" s="179">
        <v>1</v>
      </c>
      <c r="AB250" s="179">
        <v>1</v>
      </c>
      <c r="AC250" s="179">
        <v>1</v>
      </c>
      <c r="AD250" s="179">
        <v>1</v>
      </c>
      <c r="AE250" s="179">
        <v>1</v>
      </c>
      <c r="AF250" s="179">
        <v>1</v>
      </c>
      <c r="AG250" s="78"/>
      <c r="AI250" s="164">
        <f t="shared" si="51"/>
        <v>0</v>
      </c>
      <c r="AJ250" s="164">
        <f t="shared" si="52"/>
        <v>0</v>
      </c>
    </row>
    <row r="251" spans="2:36" x14ac:dyDescent="0.2">
      <c r="B251" s="77"/>
      <c r="C251" s="92" t="s">
        <v>128</v>
      </c>
      <c r="D251" s="24"/>
      <c r="E251" s="155"/>
      <c r="F251" s="155"/>
      <c r="G251" s="93">
        <f>SUM(G210:G250)</f>
        <v>0</v>
      </c>
      <c r="H251" s="156"/>
      <c r="I251" s="156"/>
      <c r="J251" s="156"/>
      <c r="K251" s="156"/>
      <c r="L251" s="156"/>
      <c r="M251" s="156"/>
      <c r="N251" s="94">
        <f>SUM(N210:N250)</f>
        <v>0</v>
      </c>
      <c r="O251" s="95"/>
      <c r="P251" s="94">
        <f>SUM(P210:P250)</f>
        <v>0</v>
      </c>
      <c r="Q251" s="94">
        <f>SUM(Q210:Q250)</f>
        <v>0</v>
      </c>
      <c r="R251" s="78"/>
      <c r="T251" s="77"/>
      <c r="AG251" s="78"/>
      <c r="AI251" s="164">
        <f>SUM(AI210:AI250)</f>
        <v>0</v>
      </c>
      <c r="AJ251" s="164">
        <f>SUM(AJ210:AJ250)</f>
        <v>0</v>
      </c>
    </row>
    <row r="252" spans="2:36" x14ac:dyDescent="0.2">
      <c r="B252" s="82"/>
      <c r="C252" s="83"/>
      <c r="D252" s="84"/>
      <c r="E252" s="84"/>
      <c r="F252" s="84"/>
      <c r="G252" s="84"/>
      <c r="H252" s="87"/>
      <c r="I252" s="87"/>
      <c r="J252" s="87"/>
      <c r="K252" s="87"/>
      <c r="L252" s="87"/>
      <c r="M252" s="87"/>
      <c r="N252" s="83"/>
      <c r="O252" s="83"/>
      <c r="P252" s="83"/>
      <c r="Q252" s="83"/>
      <c r="R252" s="85"/>
      <c r="T252" s="82"/>
      <c r="U252" s="83"/>
      <c r="V252" s="83"/>
      <c r="W252" s="83"/>
      <c r="X252" s="83"/>
      <c r="Y252" s="83"/>
      <c r="Z252" s="83"/>
      <c r="AA252" s="83"/>
      <c r="AB252" s="83"/>
      <c r="AC252" s="83"/>
      <c r="AD252" s="83"/>
      <c r="AE252" s="83"/>
      <c r="AF252" s="83"/>
      <c r="AG252" s="85"/>
    </row>
  </sheetData>
  <sheetProtection algorithmName="SHA-512" hashValue="7dLjndvcm6IgAwcoG+czMWNkMQyYxbAPx0MN+A0OQG9rGprfUopOvVBkpyXv9ttRDZVrlNoddPmWlQaajIvQJw==" saltValue="DfV2nCCOYdrwMJeWSsdRiQ==" spinCount="100000" sheet="1" objects="1" scenarios="1"/>
  <mergeCells count="5">
    <mergeCell ref="U6:V6"/>
    <mergeCell ref="U56:V56"/>
    <mergeCell ref="U106:V106"/>
    <mergeCell ref="U156:V156"/>
    <mergeCell ref="U206:V206"/>
  </mergeCells>
  <phoneticPr fontId="19" type="noConversion"/>
  <conditionalFormatting sqref="U10:AF50">
    <cfRule type="cellIs" dxfId="9" priority="17" operator="equal">
      <formula>1</formula>
    </cfRule>
    <cfRule type="cellIs" dxfId="8" priority="18" operator="equal">
      <formula>0</formula>
    </cfRule>
  </conditionalFormatting>
  <conditionalFormatting sqref="U60:AF100">
    <cfRule type="cellIs" dxfId="7" priority="7" operator="equal">
      <formula>1</formula>
    </cfRule>
    <cfRule type="cellIs" dxfId="6" priority="8" operator="equal">
      <formula>0</formula>
    </cfRule>
  </conditionalFormatting>
  <conditionalFormatting sqref="U110:AF150">
    <cfRule type="cellIs" dxfId="5" priority="5" operator="equal">
      <formula>1</formula>
    </cfRule>
    <cfRule type="cellIs" dxfId="4" priority="6" operator="equal">
      <formula>0</formula>
    </cfRule>
  </conditionalFormatting>
  <conditionalFormatting sqref="U160:AF200">
    <cfRule type="cellIs" dxfId="3" priority="3" operator="equal">
      <formula>1</formula>
    </cfRule>
    <cfRule type="cellIs" dxfId="2" priority="4" operator="equal">
      <formula>0</formula>
    </cfRule>
  </conditionalFormatting>
  <conditionalFormatting sqref="U210:AF250">
    <cfRule type="cellIs" dxfId="1" priority="1" operator="equal">
      <formula>1</formula>
    </cfRule>
    <cfRule type="cellIs" dxfId="0" priority="2" operator="equal">
      <formula>0</formula>
    </cfRule>
  </conditionalFormatting>
  <dataValidations count="1">
    <dataValidation type="list" allowBlank="1" showInputMessage="1" showErrorMessage="1" sqref="U10:AF50 U60:AF100 U110:AF150 U160:AF200 U210:AF250" xr:uid="{5CEA9789-6B9A-4155-A3BB-1FF2A1E37CCD}">
      <formula1>$U$2:$U$3</formula1>
    </dataValidation>
  </dataValidations>
  <pageMargins left="0.70866141732283472" right="0.70866141732283472" top="0.74803149606299213" bottom="0.74803149606299213" header="0.31496062992125984" footer="0.31496062992125984"/>
  <pageSetup paperSize="9" scale="63" fitToHeight="0" orientation="landscape" r:id="rId1"/>
  <headerFooter>
    <oddFooter>&amp;F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DBD1B4D-0614-4E30-A15C-196458DA173A}">
          <x14:formula1>
            <xm:f>saltab!$A$5:$A$40</xm:f>
          </x14:formula1>
          <xm:sqref>D10:D50 D210:D250 D160:D200 D110:D150 D60:D100</xm:sqref>
        </x14:dataValidation>
        <x14:dataValidation type="list" allowBlank="1" showInputMessage="1" showErrorMessage="1" xr:uid="{6C653598-EC49-4904-A3AC-AF73F1D1ACD0}">
          <x14:formula1>
            <xm:f>saltab!$B$5:$U$5</xm:f>
          </x14:formula1>
          <xm:sqref>E10:E50 E60:E100 E110:E150 E160:E200 E210:E250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8E6B-975B-45D8-9D36-E334175C6CEE}">
  <sheetPr>
    <pageSetUpPr fitToPage="1"/>
  </sheetPr>
  <dimension ref="B2:M85"/>
  <sheetViews>
    <sheetView zoomScale="85" zoomScaleNormal="85" workbookViewId="0"/>
  </sheetViews>
  <sheetFormatPr defaultColWidth="8.7109375" defaultRowHeight="12.75" x14ac:dyDescent="0.2"/>
  <cols>
    <col min="1" max="1" width="3.5703125" style="1" customWidth="1"/>
    <col min="2" max="2" width="2.5703125" style="1" customWidth="1"/>
    <col min="3" max="3" width="40.5703125" style="1" customWidth="1"/>
    <col min="4" max="4" width="1.5703125" style="1" customWidth="1"/>
    <col min="5" max="5" width="14.5703125" style="2" customWidth="1"/>
    <col min="6" max="9" width="14.5703125" style="1" customWidth="1"/>
    <col min="10" max="11" width="2.5703125" style="1" customWidth="1"/>
    <col min="12" max="42" width="8.5703125" style="1" customWidth="1"/>
    <col min="43" max="16384" width="8.7109375" style="1"/>
  </cols>
  <sheetData>
    <row r="2" spans="2:10" ht="15.75" x14ac:dyDescent="0.25">
      <c r="B2" s="40" t="s">
        <v>247</v>
      </c>
      <c r="E2" s="10"/>
    </row>
    <row r="3" spans="2:10" ht="15.75" x14ac:dyDescent="0.25">
      <c r="B3" s="97" t="str">
        <f>'geg en rijksbijdr.'!E5</f>
        <v>Voorbeeldschool</v>
      </c>
      <c r="E3" s="10"/>
    </row>
    <row r="5" spans="2:10" x14ac:dyDescent="0.2">
      <c r="B5" s="41"/>
      <c r="C5" s="42"/>
      <c r="D5" s="42"/>
      <c r="E5" s="43"/>
      <c r="F5" s="42"/>
      <c r="G5" s="42"/>
      <c r="H5" s="42"/>
      <c r="I5" s="42"/>
      <c r="J5" s="44"/>
    </row>
    <row r="6" spans="2:10" x14ac:dyDescent="0.2">
      <c r="B6" s="45"/>
      <c r="C6" s="198" t="s">
        <v>1</v>
      </c>
      <c r="D6" s="199"/>
      <c r="E6" s="200">
        <f>'geg en rijksbijdr.'!E8</f>
        <v>2023</v>
      </c>
      <c r="F6" s="200">
        <f>'geg en rijksbijdr.'!F8</f>
        <v>2024</v>
      </c>
      <c r="G6" s="200">
        <f>'geg en rijksbijdr.'!G8</f>
        <v>2025</v>
      </c>
      <c r="H6" s="200">
        <f>'geg en rijksbijdr.'!H8</f>
        <v>2026</v>
      </c>
      <c r="I6" s="200">
        <f>'geg en rijksbijdr.'!I8</f>
        <v>2027</v>
      </c>
      <c r="J6" s="46"/>
    </row>
    <row r="7" spans="2:10" x14ac:dyDescent="0.2">
      <c r="B7" s="45"/>
      <c r="C7" s="198" t="s">
        <v>2</v>
      </c>
      <c r="D7" s="199"/>
      <c r="E7" s="200" t="str">
        <f>'geg en rijksbijdr.'!E9</f>
        <v>1-2-2022</v>
      </c>
      <c r="F7" s="200" t="str">
        <f>'geg en rijksbijdr.'!F9</f>
        <v>1-2-2023</v>
      </c>
      <c r="G7" s="200" t="str">
        <f>'geg en rijksbijdr.'!G9</f>
        <v>1-2-2024</v>
      </c>
      <c r="H7" s="200" t="str">
        <f>'geg en rijksbijdr.'!H9</f>
        <v>1-2-2025</v>
      </c>
      <c r="I7" s="200" t="str">
        <f>'geg en rijksbijdr.'!I9</f>
        <v>1-2-2026</v>
      </c>
      <c r="J7" s="46"/>
    </row>
    <row r="8" spans="2:10" x14ac:dyDescent="0.2">
      <c r="B8" s="45"/>
      <c r="C8" s="3" t="s">
        <v>134</v>
      </c>
      <c r="E8" s="5"/>
      <c r="F8" s="5"/>
      <c r="G8" s="5"/>
      <c r="H8" s="5"/>
      <c r="I8" s="5"/>
      <c r="J8" s="46"/>
    </row>
    <row r="9" spans="2:10" x14ac:dyDescent="0.2">
      <c r="B9" s="45"/>
      <c r="C9" s="1" t="s">
        <v>164</v>
      </c>
      <c r="E9" s="181"/>
      <c r="F9" s="181"/>
      <c r="G9" s="181"/>
      <c r="H9" s="181"/>
      <c r="I9" s="181"/>
      <c r="J9" s="46"/>
    </row>
    <row r="10" spans="2:10" x14ac:dyDescent="0.2">
      <c r="B10" s="45"/>
      <c r="C10" s="1" t="s">
        <v>165</v>
      </c>
      <c r="E10" s="181"/>
      <c r="F10" s="181"/>
      <c r="G10" s="181"/>
      <c r="H10" s="181"/>
      <c r="I10" s="181"/>
      <c r="J10" s="46"/>
    </row>
    <row r="11" spans="2:10" x14ac:dyDescent="0.2">
      <c r="B11" s="45"/>
      <c r="C11" s="1" t="s">
        <v>166</v>
      </c>
      <c r="E11" s="181"/>
      <c r="F11" s="181"/>
      <c r="G11" s="181"/>
      <c r="H11" s="181"/>
      <c r="I11" s="181"/>
      <c r="J11" s="46"/>
    </row>
    <row r="12" spans="2:10" x14ac:dyDescent="0.2">
      <c r="B12" s="45"/>
      <c r="C12" s="1" t="s">
        <v>166</v>
      </c>
      <c r="E12" s="181"/>
      <c r="F12" s="181"/>
      <c r="G12" s="181"/>
      <c r="H12" s="181"/>
      <c r="I12" s="181"/>
      <c r="J12" s="46"/>
    </row>
    <row r="13" spans="2:10" x14ac:dyDescent="0.2">
      <c r="B13" s="45"/>
      <c r="C13" s="1" t="s">
        <v>167</v>
      </c>
      <c r="E13" s="181"/>
      <c r="F13" s="181"/>
      <c r="G13" s="181"/>
      <c r="H13" s="181"/>
      <c r="I13" s="181"/>
      <c r="J13" s="46"/>
    </row>
    <row r="14" spans="2:10" x14ac:dyDescent="0.2">
      <c r="B14" s="45"/>
      <c r="C14" s="1" t="s">
        <v>168</v>
      </c>
      <c r="E14" s="181"/>
      <c r="F14" s="181"/>
      <c r="G14" s="181"/>
      <c r="H14" s="181"/>
      <c r="I14" s="181"/>
      <c r="J14" s="46"/>
    </row>
    <row r="15" spans="2:10" x14ac:dyDescent="0.2">
      <c r="B15" s="45"/>
      <c r="C15" s="1" t="s">
        <v>169</v>
      </c>
      <c r="E15" s="205"/>
      <c r="F15" s="205"/>
      <c r="G15" s="205"/>
      <c r="H15" s="205"/>
      <c r="I15" s="205"/>
      <c r="J15" s="46"/>
    </row>
    <row r="16" spans="2:10" x14ac:dyDescent="0.2">
      <c r="B16" s="45"/>
      <c r="C16" s="1" t="s">
        <v>170</v>
      </c>
      <c r="E16" s="205"/>
      <c r="F16" s="205"/>
      <c r="G16" s="205"/>
      <c r="H16" s="205"/>
      <c r="I16" s="205"/>
      <c r="J16" s="46"/>
    </row>
    <row r="17" spans="2:10" x14ac:dyDescent="0.2">
      <c r="B17" s="45"/>
      <c r="C17" s="1" t="s">
        <v>171</v>
      </c>
      <c r="E17" s="205"/>
      <c r="F17" s="205"/>
      <c r="G17" s="205"/>
      <c r="H17" s="205"/>
      <c r="I17" s="205"/>
      <c r="J17" s="46"/>
    </row>
    <row r="18" spans="2:10" x14ac:dyDescent="0.2">
      <c r="B18" s="45"/>
      <c r="C18" s="1" t="s">
        <v>246</v>
      </c>
      <c r="E18" s="205"/>
      <c r="F18" s="205"/>
      <c r="G18" s="205"/>
      <c r="H18" s="205"/>
      <c r="I18" s="205"/>
      <c r="J18" s="46"/>
    </row>
    <row r="19" spans="2:10" x14ac:dyDescent="0.2">
      <c r="B19" s="45"/>
      <c r="C19" s="1" t="s">
        <v>172</v>
      </c>
      <c r="E19" s="181"/>
      <c r="F19" s="181"/>
      <c r="G19" s="181"/>
      <c r="H19" s="181"/>
      <c r="I19" s="181"/>
      <c r="J19" s="46"/>
    </row>
    <row r="20" spans="2:10" x14ac:dyDescent="0.2">
      <c r="B20" s="45"/>
      <c r="C20" s="1" t="s">
        <v>173</v>
      </c>
      <c r="E20" s="181"/>
      <c r="F20" s="181"/>
      <c r="G20" s="181"/>
      <c r="H20" s="181"/>
      <c r="I20" s="181"/>
      <c r="J20" s="46"/>
    </row>
    <row r="21" spans="2:10" x14ac:dyDescent="0.2">
      <c r="B21" s="45"/>
      <c r="C21" s="1" t="s">
        <v>174</v>
      </c>
      <c r="E21" s="181"/>
      <c r="F21" s="181"/>
      <c r="G21" s="181"/>
      <c r="H21" s="181"/>
      <c r="I21" s="181"/>
      <c r="J21" s="46"/>
    </row>
    <row r="22" spans="2:10" x14ac:dyDescent="0.2">
      <c r="B22" s="45"/>
      <c r="C22" s="1" t="s">
        <v>175</v>
      </c>
      <c r="E22" s="205"/>
      <c r="F22" s="205"/>
      <c r="G22" s="205"/>
      <c r="H22" s="205"/>
      <c r="I22" s="205"/>
      <c r="J22" s="46"/>
    </row>
    <row r="23" spans="2:10" x14ac:dyDescent="0.2">
      <c r="B23" s="45"/>
      <c r="C23" s="195" t="s">
        <v>86</v>
      </c>
      <c r="E23" s="205"/>
      <c r="F23" s="205"/>
      <c r="G23" s="205"/>
      <c r="H23" s="205"/>
      <c r="I23" s="205"/>
      <c r="J23" s="46"/>
    </row>
    <row r="24" spans="2:10" x14ac:dyDescent="0.2">
      <c r="B24" s="45"/>
      <c r="C24" s="195" t="s">
        <v>86</v>
      </c>
      <c r="E24" s="205"/>
      <c r="F24" s="205"/>
      <c r="G24" s="205"/>
      <c r="H24" s="205"/>
      <c r="I24" s="205"/>
      <c r="J24" s="46"/>
    </row>
    <row r="25" spans="2:10" x14ac:dyDescent="0.2">
      <c r="B25" s="45"/>
      <c r="C25" s="195" t="s">
        <v>86</v>
      </c>
      <c r="E25" s="205"/>
      <c r="F25" s="205"/>
      <c r="G25" s="205"/>
      <c r="H25" s="205"/>
      <c r="I25" s="205"/>
      <c r="J25" s="46"/>
    </row>
    <row r="26" spans="2:10" x14ac:dyDescent="0.2">
      <c r="B26" s="45"/>
      <c r="C26" s="195" t="s">
        <v>86</v>
      </c>
      <c r="E26" s="205"/>
      <c r="F26" s="205"/>
      <c r="G26" s="205"/>
      <c r="H26" s="205"/>
      <c r="I26" s="205"/>
      <c r="J26" s="46"/>
    </row>
    <row r="27" spans="2:10" x14ac:dyDescent="0.2">
      <c r="B27" s="45"/>
      <c r="C27" s="195" t="s">
        <v>86</v>
      </c>
      <c r="E27" s="205"/>
      <c r="F27" s="205"/>
      <c r="G27" s="205"/>
      <c r="H27" s="205"/>
      <c r="I27" s="205"/>
      <c r="J27" s="46"/>
    </row>
    <row r="28" spans="2:10" x14ac:dyDescent="0.2">
      <c r="B28" s="45"/>
      <c r="C28" s="70" t="s">
        <v>147</v>
      </c>
      <c r="E28" s="201">
        <f>SUM(E9:E27)</f>
        <v>0</v>
      </c>
      <c r="F28" s="201">
        <f t="shared" ref="F28:I28" si="0">SUM(F9:F27)</f>
        <v>0</v>
      </c>
      <c r="G28" s="201">
        <f t="shared" si="0"/>
        <v>0</v>
      </c>
      <c r="H28" s="201">
        <f t="shared" si="0"/>
        <v>0</v>
      </c>
      <c r="I28" s="201">
        <f t="shared" si="0"/>
        <v>0</v>
      </c>
      <c r="J28" s="46"/>
    </row>
    <row r="29" spans="2:10" x14ac:dyDescent="0.2">
      <c r="B29" s="45"/>
      <c r="E29" s="202"/>
      <c r="F29" s="202"/>
      <c r="G29" s="202"/>
      <c r="H29" s="202"/>
      <c r="I29" s="202"/>
      <c r="J29" s="46"/>
    </row>
    <row r="30" spans="2:10" x14ac:dyDescent="0.2">
      <c r="B30" s="45"/>
      <c r="C30" s="3" t="s">
        <v>137</v>
      </c>
      <c r="D30" s="3"/>
      <c r="E30" s="203"/>
      <c r="F30" s="203"/>
      <c r="G30" s="203"/>
      <c r="H30" s="203"/>
      <c r="I30" s="203"/>
      <c r="J30" s="46"/>
    </row>
    <row r="31" spans="2:10" x14ac:dyDescent="0.2">
      <c r="B31" s="45"/>
      <c r="C31" s="1" t="s">
        <v>154</v>
      </c>
      <c r="D31" s="3"/>
      <c r="E31" s="203">
        <f>'mj onderhoud'!F16</f>
        <v>40000</v>
      </c>
      <c r="F31" s="203">
        <f>'mj onderhoud'!G16</f>
        <v>0</v>
      </c>
      <c r="G31" s="203">
        <f>'mj onderhoud'!H16</f>
        <v>0</v>
      </c>
      <c r="H31" s="203">
        <f>'mj onderhoud'!I16</f>
        <v>0</v>
      </c>
      <c r="I31" s="203">
        <f>'mj onderhoud'!J16</f>
        <v>0</v>
      </c>
      <c r="J31" s="46"/>
    </row>
    <row r="32" spans="2:10" x14ac:dyDescent="0.2">
      <c r="B32" s="45"/>
      <c r="C32" s="1" t="s">
        <v>155</v>
      </c>
      <c r="D32" s="3"/>
      <c r="E32" s="190"/>
      <c r="F32" s="190"/>
      <c r="G32" s="190"/>
      <c r="H32" s="190"/>
      <c r="I32" s="190"/>
      <c r="J32" s="46"/>
    </row>
    <row r="33" spans="2:13" x14ac:dyDescent="0.2">
      <c r="B33" s="45"/>
      <c r="C33" s="1" t="s">
        <v>156</v>
      </c>
      <c r="D33" s="3"/>
      <c r="E33" s="190"/>
      <c r="F33" s="190"/>
      <c r="G33" s="190"/>
      <c r="H33" s="190"/>
      <c r="I33" s="190"/>
      <c r="J33" s="46"/>
    </row>
    <row r="34" spans="2:13" x14ac:dyDescent="0.2">
      <c r="B34" s="45"/>
      <c r="C34" s="1" t="s">
        <v>157</v>
      </c>
      <c r="E34" s="191"/>
      <c r="F34" s="191"/>
      <c r="G34" s="191"/>
      <c r="H34" s="191"/>
      <c r="I34" s="191"/>
      <c r="J34" s="46"/>
      <c r="L34" s="12"/>
      <c r="M34" s="7"/>
    </row>
    <row r="35" spans="2:13" x14ac:dyDescent="0.2">
      <c r="B35" s="45"/>
      <c r="C35" s="1" t="s">
        <v>160</v>
      </c>
      <c r="E35" s="191"/>
      <c r="F35" s="191"/>
      <c r="G35" s="191"/>
      <c r="H35" s="191"/>
      <c r="I35" s="191"/>
      <c r="J35" s="46"/>
      <c r="L35" s="12"/>
      <c r="M35" s="7"/>
    </row>
    <row r="36" spans="2:13" x14ac:dyDescent="0.2">
      <c r="B36" s="45"/>
      <c r="C36" s="1" t="s">
        <v>158</v>
      </c>
      <c r="E36" s="191"/>
      <c r="F36" s="191"/>
      <c r="G36" s="191"/>
      <c r="H36" s="191"/>
      <c r="I36" s="191"/>
      <c r="J36" s="46"/>
      <c r="L36" s="12"/>
      <c r="M36" s="7"/>
    </row>
    <row r="37" spans="2:13" x14ac:dyDescent="0.2">
      <c r="B37" s="45"/>
      <c r="C37" s="1" t="s">
        <v>159</v>
      </c>
      <c r="E37" s="191"/>
      <c r="F37" s="191"/>
      <c r="G37" s="191"/>
      <c r="H37" s="191"/>
      <c r="I37" s="191"/>
      <c r="J37" s="46"/>
      <c r="L37" s="12"/>
      <c r="M37" s="7"/>
    </row>
    <row r="38" spans="2:13" x14ac:dyDescent="0.2">
      <c r="B38" s="45"/>
      <c r="C38" s="1" t="s">
        <v>161</v>
      </c>
      <c r="E38" s="191"/>
      <c r="F38" s="191"/>
      <c r="G38" s="191"/>
      <c r="H38" s="191"/>
      <c r="I38" s="191"/>
      <c r="J38" s="46"/>
      <c r="L38" s="12"/>
      <c r="M38" s="7"/>
    </row>
    <row r="39" spans="2:13" x14ac:dyDescent="0.2">
      <c r="B39" s="45"/>
      <c r="C39" s="1" t="s">
        <v>163</v>
      </c>
      <c r="E39" s="191"/>
      <c r="F39" s="191"/>
      <c r="G39" s="191"/>
      <c r="H39" s="191"/>
      <c r="I39" s="191"/>
      <c r="J39" s="46"/>
      <c r="L39" s="12"/>
      <c r="M39" s="7"/>
    </row>
    <row r="40" spans="2:13" x14ac:dyDescent="0.2">
      <c r="B40" s="45"/>
      <c r="C40" s="1" t="s">
        <v>162</v>
      </c>
      <c r="E40" s="191"/>
      <c r="F40" s="191"/>
      <c r="G40" s="191"/>
      <c r="H40" s="191"/>
      <c r="I40" s="191"/>
      <c r="J40" s="46"/>
    </row>
    <row r="41" spans="2:13" x14ac:dyDescent="0.2">
      <c r="B41" s="45"/>
      <c r="C41" s="195" t="s">
        <v>86</v>
      </c>
      <c r="E41" s="191"/>
      <c r="F41" s="191"/>
      <c r="G41" s="191"/>
      <c r="H41" s="191"/>
      <c r="I41" s="191"/>
      <c r="J41" s="46"/>
    </row>
    <row r="42" spans="2:13" x14ac:dyDescent="0.2">
      <c r="B42" s="45"/>
      <c r="C42" s="195" t="s">
        <v>86</v>
      </c>
      <c r="E42" s="191"/>
      <c r="F42" s="191"/>
      <c r="G42" s="191"/>
      <c r="H42" s="191"/>
      <c r="I42" s="191"/>
      <c r="J42" s="46"/>
    </row>
    <row r="43" spans="2:13" x14ac:dyDescent="0.2">
      <c r="B43" s="45"/>
      <c r="C43" s="195" t="s">
        <v>86</v>
      </c>
      <c r="E43" s="191"/>
      <c r="F43" s="191"/>
      <c r="G43" s="191"/>
      <c r="H43" s="191"/>
      <c r="I43" s="191"/>
      <c r="J43" s="46"/>
    </row>
    <row r="44" spans="2:13" x14ac:dyDescent="0.2">
      <c r="B44" s="45"/>
      <c r="C44" s="70" t="s">
        <v>148</v>
      </c>
      <c r="D44" s="70"/>
      <c r="E44" s="201">
        <f>SUM(E34:E43)</f>
        <v>0</v>
      </c>
      <c r="F44" s="201">
        <f t="shared" ref="F44:I44" si="1">SUM(F34:F43)</f>
        <v>0</v>
      </c>
      <c r="G44" s="201">
        <f t="shared" si="1"/>
        <v>0</v>
      </c>
      <c r="H44" s="201">
        <f t="shared" si="1"/>
        <v>0</v>
      </c>
      <c r="I44" s="201">
        <f t="shared" si="1"/>
        <v>0</v>
      </c>
      <c r="J44" s="46"/>
    </row>
    <row r="45" spans="2:13" x14ac:dyDescent="0.2">
      <c r="B45" s="45"/>
      <c r="E45" s="202"/>
      <c r="F45" s="202"/>
      <c r="G45" s="202"/>
      <c r="H45" s="202"/>
      <c r="I45" s="202"/>
      <c r="J45" s="46"/>
    </row>
    <row r="46" spans="2:13" x14ac:dyDescent="0.2">
      <c r="B46" s="45"/>
      <c r="C46" s="3" t="s">
        <v>138</v>
      </c>
      <c r="E46" s="202"/>
      <c r="F46" s="202"/>
      <c r="G46" s="202"/>
      <c r="H46" s="202"/>
      <c r="I46" s="202"/>
      <c r="J46" s="46"/>
    </row>
    <row r="47" spans="2:13" x14ac:dyDescent="0.2">
      <c r="B47" s="45"/>
      <c r="C47" s="1" t="s">
        <v>150</v>
      </c>
      <c r="E47" s="191"/>
      <c r="F47" s="191"/>
      <c r="G47" s="191"/>
      <c r="H47" s="191"/>
      <c r="I47" s="191"/>
      <c r="J47" s="46"/>
    </row>
    <row r="48" spans="2:13" x14ac:dyDescent="0.2">
      <c r="B48" s="45"/>
      <c r="C48" s="1" t="s">
        <v>151</v>
      </c>
      <c r="D48" s="90"/>
      <c r="E48" s="191"/>
      <c r="F48" s="191"/>
      <c r="G48" s="191"/>
      <c r="H48" s="191"/>
      <c r="I48" s="191"/>
      <c r="J48" s="46"/>
    </row>
    <row r="49" spans="2:10" x14ac:dyDescent="0.2">
      <c r="B49" s="45"/>
      <c r="C49" s="1" t="s">
        <v>152</v>
      </c>
      <c r="D49" s="90"/>
      <c r="E49" s="191"/>
      <c r="F49" s="191"/>
      <c r="G49" s="191"/>
      <c r="H49" s="191"/>
      <c r="I49" s="191"/>
      <c r="J49" s="46"/>
    </row>
    <row r="50" spans="2:10" x14ac:dyDescent="0.2">
      <c r="B50" s="45"/>
      <c r="C50" s="1" t="s">
        <v>153</v>
      </c>
      <c r="D50" s="90"/>
      <c r="E50" s="191"/>
      <c r="F50" s="191"/>
      <c r="G50" s="191"/>
      <c r="H50" s="191"/>
      <c r="I50" s="191"/>
      <c r="J50" s="46"/>
    </row>
    <row r="51" spans="2:10" x14ac:dyDescent="0.2">
      <c r="B51" s="45"/>
      <c r="C51" s="1" t="s">
        <v>180</v>
      </c>
      <c r="D51" s="90"/>
      <c r="E51" s="191"/>
      <c r="F51" s="191"/>
      <c r="G51" s="191"/>
      <c r="H51" s="191"/>
      <c r="I51" s="191"/>
      <c r="J51" s="46"/>
    </row>
    <row r="52" spans="2:10" x14ac:dyDescent="0.2">
      <c r="B52" s="45"/>
      <c r="C52" s="195" t="s">
        <v>86</v>
      </c>
      <c r="D52" s="90"/>
      <c r="E52" s="191"/>
      <c r="F52" s="191"/>
      <c r="G52" s="191"/>
      <c r="H52" s="191"/>
      <c r="I52" s="191"/>
      <c r="J52" s="46"/>
    </row>
    <row r="53" spans="2:10" x14ac:dyDescent="0.2">
      <c r="B53" s="45"/>
      <c r="C53" s="195" t="s">
        <v>86</v>
      </c>
      <c r="D53" s="90"/>
      <c r="E53" s="191"/>
      <c r="F53" s="191"/>
      <c r="G53" s="191"/>
      <c r="H53" s="191"/>
      <c r="I53" s="191"/>
      <c r="J53" s="46"/>
    </row>
    <row r="54" spans="2:10" x14ac:dyDescent="0.2">
      <c r="B54" s="45"/>
      <c r="C54" s="195" t="s">
        <v>86</v>
      </c>
      <c r="E54" s="191"/>
      <c r="F54" s="191"/>
      <c r="G54" s="191"/>
      <c r="H54" s="191"/>
      <c r="I54" s="191"/>
      <c r="J54" s="46"/>
    </row>
    <row r="55" spans="2:10" x14ac:dyDescent="0.2">
      <c r="B55" s="45"/>
      <c r="C55" s="195" t="s">
        <v>86</v>
      </c>
      <c r="E55" s="191"/>
      <c r="F55" s="191"/>
      <c r="G55" s="191"/>
      <c r="H55" s="191"/>
      <c r="I55" s="191"/>
      <c r="J55" s="46"/>
    </row>
    <row r="56" spans="2:10" x14ac:dyDescent="0.2">
      <c r="B56" s="45"/>
      <c r="C56" s="70" t="s">
        <v>146</v>
      </c>
      <c r="D56" s="70"/>
      <c r="E56" s="201">
        <f>SUM(E47:E55)</f>
        <v>0</v>
      </c>
      <c r="F56" s="201">
        <f t="shared" ref="F56:I56" si="2">SUM(F47:F55)</f>
        <v>0</v>
      </c>
      <c r="G56" s="201">
        <f t="shared" si="2"/>
        <v>0</v>
      </c>
      <c r="H56" s="201">
        <f t="shared" si="2"/>
        <v>0</v>
      </c>
      <c r="I56" s="201">
        <f t="shared" si="2"/>
        <v>0</v>
      </c>
      <c r="J56" s="46"/>
    </row>
    <row r="57" spans="2:10" x14ac:dyDescent="0.2">
      <c r="B57" s="45"/>
      <c r="E57" s="201"/>
      <c r="F57" s="201"/>
      <c r="G57" s="201"/>
      <c r="H57" s="201"/>
      <c r="I57" s="201"/>
      <c r="J57" s="46"/>
    </row>
    <row r="58" spans="2:10" x14ac:dyDescent="0.2">
      <c r="B58" s="45"/>
      <c r="C58" s="3" t="s">
        <v>139</v>
      </c>
      <c r="E58" s="202"/>
      <c r="F58" s="202"/>
      <c r="G58" s="202"/>
      <c r="H58" s="202"/>
      <c r="I58" s="202"/>
      <c r="J58" s="46"/>
    </row>
    <row r="59" spans="2:10" x14ac:dyDescent="0.2">
      <c r="B59" s="45"/>
      <c r="C59" s="1" t="s">
        <v>176</v>
      </c>
      <c r="E59" s="191"/>
      <c r="F59" s="191"/>
      <c r="G59" s="191"/>
      <c r="H59" s="191"/>
      <c r="I59" s="191"/>
      <c r="J59" s="46"/>
    </row>
    <row r="60" spans="2:10" s="13" customFormat="1" hidden="1" x14ac:dyDescent="0.2">
      <c r="B60" s="52"/>
      <c r="C60" s="183"/>
      <c r="D60" s="90"/>
      <c r="E60" s="191"/>
      <c r="F60" s="191"/>
      <c r="G60" s="191"/>
      <c r="H60" s="191"/>
      <c r="I60" s="191"/>
      <c r="J60" s="53"/>
    </row>
    <row r="61" spans="2:10" s="13" customFormat="1" hidden="1" x14ac:dyDescent="0.2">
      <c r="B61" s="52"/>
      <c r="C61" s="183"/>
      <c r="D61" s="90"/>
      <c r="E61" s="191"/>
      <c r="F61" s="191"/>
      <c r="G61" s="191"/>
      <c r="H61" s="191"/>
      <c r="I61" s="191"/>
      <c r="J61" s="53"/>
    </row>
    <row r="62" spans="2:10" s="13" customFormat="1" hidden="1" x14ac:dyDescent="0.2">
      <c r="B62" s="52"/>
      <c r="C62" s="183"/>
      <c r="D62" s="90"/>
      <c r="E62" s="191"/>
      <c r="F62" s="191"/>
      <c r="G62" s="191"/>
      <c r="H62" s="191"/>
      <c r="I62" s="191"/>
      <c r="J62" s="53"/>
    </row>
    <row r="63" spans="2:10" s="13" customFormat="1" hidden="1" x14ac:dyDescent="0.2">
      <c r="B63" s="52"/>
      <c r="C63" s="183"/>
      <c r="D63" s="90"/>
      <c r="E63" s="191"/>
      <c r="F63" s="191"/>
      <c r="G63" s="191"/>
      <c r="H63" s="191"/>
      <c r="I63" s="191"/>
      <c r="J63" s="53"/>
    </row>
    <row r="64" spans="2:10" s="13" customFormat="1" hidden="1" x14ac:dyDescent="0.2">
      <c r="B64" s="52"/>
      <c r="C64" s="183"/>
      <c r="D64" s="90"/>
      <c r="E64" s="191"/>
      <c r="F64" s="191"/>
      <c r="G64" s="191"/>
      <c r="H64" s="191"/>
      <c r="I64" s="191"/>
      <c r="J64" s="53"/>
    </row>
    <row r="65" spans="2:10" s="13" customFormat="1" hidden="1" x14ac:dyDescent="0.2">
      <c r="B65" s="52"/>
      <c r="C65" s="183"/>
      <c r="D65" s="90"/>
      <c r="E65" s="191"/>
      <c r="F65" s="191"/>
      <c r="G65" s="191"/>
      <c r="H65" s="191"/>
      <c r="I65" s="191"/>
      <c r="J65" s="53"/>
    </row>
    <row r="66" spans="2:10" x14ac:dyDescent="0.2">
      <c r="B66" s="45"/>
      <c r="C66" s="1" t="s">
        <v>177</v>
      </c>
      <c r="E66" s="191"/>
      <c r="F66" s="191"/>
      <c r="G66" s="191"/>
      <c r="H66" s="191"/>
      <c r="I66" s="191"/>
      <c r="J66" s="46"/>
    </row>
    <row r="67" spans="2:10" x14ac:dyDescent="0.2">
      <c r="B67" s="45"/>
      <c r="C67" s="1" t="s">
        <v>178</v>
      </c>
      <c r="E67" s="191"/>
      <c r="F67" s="191"/>
      <c r="G67" s="191"/>
      <c r="H67" s="191"/>
      <c r="I67" s="191"/>
      <c r="J67" s="46"/>
    </row>
    <row r="68" spans="2:10" x14ac:dyDescent="0.2">
      <c r="B68" s="45"/>
      <c r="C68" s="1" t="s">
        <v>179</v>
      </c>
      <c r="E68" s="191"/>
      <c r="F68" s="191"/>
      <c r="G68" s="191"/>
      <c r="H68" s="191"/>
      <c r="I68" s="191"/>
      <c r="J68" s="46"/>
    </row>
    <row r="69" spans="2:10" x14ac:dyDescent="0.2">
      <c r="B69" s="45"/>
      <c r="C69" s="1" t="s">
        <v>181</v>
      </c>
      <c r="E69" s="191"/>
      <c r="F69" s="191"/>
      <c r="G69" s="191"/>
      <c r="H69" s="191"/>
      <c r="I69" s="191"/>
      <c r="J69" s="46"/>
    </row>
    <row r="70" spans="2:10" x14ac:dyDescent="0.2">
      <c r="B70" s="45"/>
      <c r="C70" s="1" t="s">
        <v>182</v>
      </c>
      <c r="E70" s="191"/>
      <c r="F70" s="191"/>
      <c r="G70" s="191"/>
      <c r="H70" s="191"/>
      <c r="I70" s="191"/>
      <c r="J70" s="46"/>
    </row>
    <row r="71" spans="2:10" x14ac:dyDescent="0.2">
      <c r="B71" s="45"/>
      <c r="C71" s="1" t="s">
        <v>183</v>
      </c>
      <c r="E71" s="191"/>
      <c r="F71" s="191"/>
      <c r="G71" s="191"/>
      <c r="H71" s="191"/>
      <c r="I71" s="191"/>
      <c r="J71" s="46"/>
    </row>
    <row r="72" spans="2:10" x14ac:dyDescent="0.2">
      <c r="B72" s="45"/>
      <c r="C72" s="1" t="s">
        <v>184</v>
      </c>
      <c r="E72" s="191"/>
      <c r="F72" s="191"/>
      <c r="G72" s="191"/>
      <c r="H72" s="191"/>
      <c r="I72" s="191"/>
      <c r="J72" s="46"/>
    </row>
    <row r="73" spans="2:10" x14ac:dyDescent="0.2">
      <c r="B73" s="45"/>
      <c r="C73" s="195" t="s">
        <v>86</v>
      </c>
      <c r="E73" s="191"/>
      <c r="F73" s="191"/>
      <c r="G73" s="191"/>
      <c r="H73" s="191"/>
      <c r="I73" s="191"/>
      <c r="J73" s="46"/>
    </row>
    <row r="74" spans="2:10" x14ac:dyDescent="0.2">
      <c r="B74" s="45"/>
      <c r="C74" s="195" t="s">
        <v>86</v>
      </c>
      <c r="E74" s="191"/>
      <c r="F74" s="191"/>
      <c r="G74" s="191"/>
      <c r="H74" s="191"/>
      <c r="I74" s="191"/>
      <c r="J74" s="46"/>
    </row>
    <row r="75" spans="2:10" x14ac:dyDescent="0.2">
      <c r="B75" s="45"/>
      <c r="C75" s="195" t="s">
        <v>86</v>
      </c>
      <c r="E75" s="191"/>
      <c r="F75" s="191"/>
      <c r="G75" s="191"/>
      <c r="H75" s="191"/>
      <c r="I75" s="191"/>
      <c r="J75" s="46"/>
    </row>
    <row r="76" spans="2:10" x14ac:dyDescent="0.2">
      <c r="B76" s="45"/>
      <c r="C76" s="195" t="s">
        <v>86</v>
      </c>
      <c r="E76" s="191"/>
      <c r="F76" s="191"/>
      <c r="G76" s="191"/>
      <c r="H76" s="191"/>
      <c r="I76" s="191"/>
      <c r="J76" s="46"/>
    </row>
    <row r="77" spans="2:10" x14ac:dyDescent="0.2">
      <c r="B77" s="45"/>
      <c r="C77" s="195" t="s">
        <v>86</v>
      </c>
      <c r="E77" s="191"/>
      <c r="F77" s="191"/>
      <c r="G77" s="191"/>
      <c r="H77" s="191"/>
      <c r="I77" s="191"/>
      <c r="J77" s="46"/>
    </row>
    <row r="78" spans="2:10" x14ac:dyDescent="0.2">
      <c r="B78" s="45"/>
      <c r="C78" s="70" t="s">
        <v>149</v>
      </c>
      <c r="D78" s="70"/>
      <c r="E78" s="201">
        <f>SUM(E59:E77)</f>
        <v>0</v>
      </c>
      <c r="F78" s="201">
        <f t="shared" ref="F78:I78" si="3">SUM(F59:F77)</f>
        <v>0</v>
      </c>
      <c r="G78" s="201">
        <f t="shared" si="3"/>
        <v>0</v>
      </c>
      <c r="H78" s="201">
        <f t="shared" si="3"/>
        <v>0</v>
      </c>
      <c r="I78" s="201">
        <f t="shared" si="3"/>
        <v>0</v>
      </c>
      <c r="J78" s="46"/>
    </row>
    <row r="79" spans="2:10" x14ac:dyDescent="0.2">
      <c r="B79" s="45"/>
      <c r="E79" s="203"/>
      <c r="F79" s="203"/>
      <c r="G79" s="203"/>
      <c r="H79" s="203"/>
      <c r="I79" s="203"/>
      <c r="J79" s="46"/>
    </row>
    <row r="80" spans="2:10" x14ac:dyDescent="0.2">
      <c r="B80" s="45"/>
      <c r="C80" s="3" t="s">
        <v>185</v>
      </c>
      <c r="E80" s="204">
        <f>E28+E44+E56+E78</f>
        <v>0</v>
      </c>
      <c r="F80" s="204">
        <f>F28+F44+F56+F78</f>
        <v>0</v>
      </c>
      <c r="G80" s="204">
        <f>G28+G44+G56+G78</f>
        <v>0</v>
      </c>
      <c r="H80" s="204">
        <f>H28+H44+H56+H78</f>
        <v>0</v>
      </c>
      <c r="I80" s="204">
        <f>I28+I44+I56+I78</f>
        <v>0</v>
      </c>
      <c r="J80" s="46"/>
    </row>
    <row r="81" spans="2:10" x14ac:dyDescent="0.2">
      <c r="B81" s="67"/>
      <c r="C81" s="68"/>
      <c r="D81" s="68"/>
      <c r="E81" s="68"/>
      <c r="F81" s="68"/>
      <c r="G81" s="68"/>
      <c r="H81" s="68"/>
      <c r="I81" s="68"/>
      <c r="J81" s="69"/>
    </row>
    <row r="83" spans="2:10" x14ac:dyDescent="0.2">
      <c r="F83" s="2"/>
      <c r="G83" s="2"/>
      <c r="H83" s="2"/>
      <c r="I83" s="2"/>
    </row>
    <row r="85" spans="2:10" x14ac:dyDescent="0.2">
      <c r="E85" s="17"/>
      <c r="F85" s="17"/>
      <c r="G85" s="17"/>
      <c r="H85" s="17"/>
      <c r="I85" s="2"/>
    </row>
  </sheetData>
  <sheetProtection algorithmName="SHA-512" hashValue="c3WWSZAcyobjAVNNHKXMpt3XmUFJzDGIH8NnQzseyQ3rrV7fyt89oiWma7vH8/2H60LPDRjBupaGUkpsE7vJvw==" saltValue="mcy0gevNFkQS6KHC0msbOA==" spinCount="100000" sheet="1" objects="1" scenarios="1"/>
  <pageMargins left="0.7" right="0.7" top="0.75" bottom="0.75" header="0.3" footer="0.3"/>
  <pageSetup paperSize="9" scale="72" orientation="portrait" r:id="rId1"/>
  <headerFooter>
    <oddFoote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8E1E0-474E-4278-88DB-1250B26D2968}">
  <sheetPr>
    <pageSetUpPr fitToPage="1"/>
  </sheetPr>
  <dimension ref="B2:U75"/>
  <sheetViews>
    <sheetView zoomScale="85" zoomScaleNormal="85" workbookViewId="0"/>
  </sheetViews>
  <sheetFormatPr defaultColWidth="8.7109375" defaultRowHeight="12.75" x14ac:dyDescent="0.2"/>
  <cols>
    <col min="1" max="1" width="3.7109375" style="29" customWidth="1"/>
    <col min="2" max="2" width="2.5703125" style="29" customWidth="1"/>
    <col min="3" max="3" width="40.5703125" style="18" customWidth="1"/>
    <col min="4" max="4" width="20.5703125" style="128" customWidth="1"/>
    <col min="5" max="5" width="10.5703125" style="29" customWidth="1"/>
    <col min="6" max="7" width="10.5703125" style="33" customWidth="1"/>
    <col min="8" max="8" width="12.5703125" style="24" customWidth="1"/>
    <col min="9" max="9" width="1.5703125" style="24" customWidth="1"/>
    <col min="10" max="14" width="12.5703125" style="29" customWidth="1"/>
    <col min="15" max="15" width="2.5703125" style="29" customWidth="1"/>
    <col min="16" max="16" width="8.5703125" style="29" customWidth="1"/>
    <col min="17" max="21" width="10.5703125" style="149" customWidth="1"/>
    <col min="22" max="46" width="8.5703125" style="29" customWidth="1"/>
    <col min="47" max="16384" width="8.7109375" style="29"/>
  </cols>
  <sheetData>
    <row r="2" spans="2:21" ht="15.75" x14ac:dyDescent="0.25">
      <c r="B2" s="40" t="s">
        <v>262</v>
      </c>
      <c r="D2" s="31"/>
      <c r="F2" s="30"/>
      <c r="G2" s="31"/>
    </row>
    <row r="3" spans="2:21" ht="15.75" x14ac:dyDescent="0.25">
      <c r="B3" s="98" t="str">
        <f>'geg en rijksbijdr.'!E5</f>
        <v>Voorbeeldschool</v>
      </c>
      <c r="D3" s="31"/>
      <c r="F3" s="30"/>
      <c r="G3" s="31"/>
    </row>
    <row r="5" spans="2:21" x14ac:dyDescent="0.2">
      <c r="B5" s="99"/>
      <c r="C5" s="121"/>
      <c r="D5" s="122"/>
      <c r="E5" s="100"/>
      <c r="F5" s="101"/>
      <c r="G5" s="101"/>
      <c r="H5" s="102"/>
      <c r="I5" s="102"/>
      <c r="J5" s="100"/>
      <c r="K5" s="100"/>
      <c r="L5" s="100"/>
      <c r="M5" s="100"/>
      <c r="N5" s="100"/>
      <c r="O5" s="103"/>
    </row>
    <row r="6" spans="2:21" ht="12.95" customHeight="1" x14ac:dyDescent="0.2">
      <c r="B6" s="104"/>
      <c r="D6" s="123"/>
      <c r="F6" s="30"/>
      <c r="G6" s="30"/>
      <c r="O6" s="105"/>
      <c r="Q6" s="149" t="s">
        <v>273</v>
      </c>
    </row>
    <row r="7" spans="2:21" s="118" customFormat="1" ht="25.5" x14ac:dyDescent="0.25">
      <c r="B7" s="116"/>
      <c r="C7" s="119" t="s">
        <v>186</v>
      </c>
      <c r="D7" s="120" t="s">
        <v>189</v>
      </c>
      <c r="E7" s="115" t="s">
        <v>187</v>
      </c>
      <c r="F7" s="114" t="s">
        <v>188</v>
      </c>
      <c r="G7" s="114" t="s">
        <v>201</v>
      </c>
      <c r="H7" s="115" t="s">
        <v>251</v>
      </c>
      <c r="I7" s="115"/>
      <c r="J7" s="115">
        <f>'geg en rijksbijdr.'!E8</f>
        <v>2023</v>
      </c>
      <c r="K7" s="115">
        <f>'geg en rijksbijdr.'!F8</f>
        <v>2024</v>
      </c>
      <c r="L7" s="115">
        <f>'geg en rijksbijdr.'!G8</f>
        <v>2025</v>
      </c>
      <c r="M7" s="115">
        <f>'geg en rijksbijdr.'!H8</f>
        <v>2026</v>
      </c>
      <c r="N7" s="115">
        <f>'geg en rijksbijdr.'!I8</f>
        <v>2027</v>
      </c>
      <c r="O7" s="117"/>
      <c r="Q7" s="150">
        <f>J7</f>
        <v>2023</v>
      </c>
      <c r="R7" s="150">
        <f t="shared" ref="R7:U7" si="0">K7</f>
        <v>2024</v>
      </c>
      <c r="S7" s="150">
        <f t="shared" si="0"/>
        <v>2025</v>
      </c>
      <c r="T7" s="150">
        <f t="shared" si="0"/>
        <v>2026</v>
      </c>
      <c r="U7" s="150">
        <f t="shared" si="0"/>
        <v>2027</v>
      </c>
    </row>
    <row r="8" spans="2:21" x14ac:dyDescent="0.2">
      <c r="B8" s="104"/>
      <c r="C8" s="173" t="s">
        <v>200</v>
      </c>
      <c r="D8" s="173" t="s">
        <v>190</v>
      </c>
      <c r="E8" s="174">
        <v>2023</v>
      </c>
      <c r="F8" s="174">
        <v>5</v>
      </c>
      <c r="G8" s="206">
        <f>IF(D8="","",VLOOKUP(D8,tab!$A$89:$B$100,2,FALSE))</f>
        <v>20</v>
      </c>
      <c r="H8" s="91">
        <v>4000</v>
      </c>
      <c r="I8" s="91"/>
      <c r="J8" s="91">
        <f t="shared" ref="J8:N17" si="1">IF($H8="","",IF($E8&gt;J$7,0,IF($E8=J$7,$H8/$G8*(13-$F8)/12,$H8/$G8)))</f>
        <v>133.33333333333334</v>
      </c>
      <c r="K8" s="91">
        <f t="shared" si="1"/>
        <v>200</v>
      </c>
      <c r="L8" s="91">
        <f t="shared" si="1"/>
        <v>200</v>
      </c>
      <c r="M8" s="91">
        <f t="shared" si="1"/>
        <v>200</v>
      </c>
      <c r="N8" s="91">
        <f t="shared" si="1"/>
        <v>200</v>
      </c>
      <c r="O8" s="105"/>
      <c r="Q8" s="151">
        <f t="shared" ref="Q8:U17" si="2">IF($E8=Q$7,$H8,0)</f>
        <v>4000</v>
      </c>
      <c r="R8" s="151">
        <f t="shared" si="2"/>
        <v>0</v>
      </c>
      <c r="S8" s="151">
        <f t="shared" si="2"/>
        <v>0</v>
      </c>
      <c r="T8" s="151">
        <f t="shared" si="2"/>
        <v>0</v>
      </c>
      <c r="U8" s="151">
        <f t="shared" si="2"/>
        <v>0</v>
      </c>
    </row>
    <row r="9" spans="2:21" x14ac:dyDescent="0.2">
      <c r="B9" s="104"/>
      <c r="C9" s="173" t="s">
        <v>263</v>
      </c>
      <c r="D9" s="173" t="s">
        <v>196</v>
      </c>
      <c r="E9" s="174">
        <v>2027</v>
      </c>
      <c r="F9" s="174">
        <v>1</v>
      </c>
      <c r="G9" s="206">
        <f>IF(D9="","",VLOOKUP(D9,tab!$A$89:$B$100,2,FALSE))</f>
        <v>8</v>
      </c>
      <c r="H9" s="91">
        <v>10000</v>
      </c>
      <c r="I9" s="91"/>
      <c r="J9" s="91">
        <f t="shared" si="1"/>
        <v>0</v>
      </c>
      <c r="K9" s="91">
        <f t="shared" si="1"/>
        <v>0</v>
      </c>
      <c r="L9" s="91">
        <f t="shared" si="1"/>
        <v>0</v>
      </c>
      <c r="M9" s="91">
        <f t="shared" si="1"/>
        <v>0</v>
      </c>
      <c r="N9" s="91">
        <f t="shared" si="1"/>
        <v>1250</v>
      </c>
      <c r="O9" s="105"/>
      <c r="Q9" s="151">
        <f t="shared" si="2"/>
        <v>0</v>
      </c>
      <c r="R9" s="151">
        <f t="shared" si="2"/>
        <v>0</v>
      </c>
      <c r="S9" s="151">
        <f t="shared" si="2"/>
        <v>0</v>
      </c>
      <c r="T9" s="151">
        <f t="shared" si="2"/>
        <v>0</v>
      </c>
      <c r="U9" s="151">
        <f t="shared" si="2"/>
        <v>10000</v>
      </c>
    </row>
    <row r="10" spans="2:21" x14ac:dyDescent="0.2">
      <c r="B10" s="104"/>
      <c r="C10" s="173"/>
      <c r="D10" s="173"/>
      <c r="E10" s="174"/>
      <c r="F10" s="174"/>
      <c r="G10" s="206" t="str">
        <f>IF(D10="","",VLOOKUP(D10,tab!$A$89:$B$100,2,FALSE))</f>
        <v/>
      </c>
      <c r="H10" s="91"/>
      <c r="I10" s="91"/>
      <c r="J10" s="91" t="str">
        <f t="shared" si="1"/>
        <v/>
      </c>
      <c r="K10" s="91" t="str">
        <f t="shared" si="1"/>
        <v/>
      </c>
      <c r="L10" s="91" t="str">
        <f t="shared" si="1"/>
        <v/>
      </c>
      <c r="M10" s="91" t="str">
        <f t="shared" si="1"/>
        <v/>
      </c>
      <c r="N10" s="91" t="str">
        <f t="shared" si="1"/>
        <v/>
      </c>
      <c r="O10" s="105"/>
      <c r="Q10" s="151">
        <f t="shared" si="2"/>
        <v>0</v>
      </c>
      <c r="R10" s="151">
        <f t="shared" si="2"/>
        <v>0</v>
      </c>
      <c r="S10" s="151">
        <f t="shared" si="2"/>
        <v>0</v>
      </c>
      <c r="T10" s="151">
        <f t="shared" si="2"/>
        <v>0</v>
      </c>
      <c r="U10" s="151">
        <f t="shared" si="2"/>
        <v>0</v>
      </c>
    </row>
    <row r="11" spans="2:21" x14ac:dyDescent="0.2">
      <c r="B11" s="104"/>
      <c r="C11" s="173"/>
      <c r="D11" s="173"/>
      <c r="E11" s="174"/>
      <c r="F11" s="174"/>
      <c r="G11" s="206" t="str">
        <f>IF(D11="","",VLOOKUP(D11,tab!$A$89:$B$100,2,FALSE))</f>
        <v/>
      </c>
      <c r="H11" s="91"/>
      <c r="I11" s="91"/>
      <c r="J11" s="91" t="str">
        <f t="shared" si="1"/>
        <v/>
      </c>
      <c r="K11" s="91" t="str">
        <f t="shared" si="1"/>
        <v/>
      </c>
      <c r="L11" s="91" t="str">
        <f t="shared" si="1"/>
        <v/>
      </c>
      <c r="M11" s="91" t="str">
        <f t="shared" si="1"/>
        <v/>
      </c>
      <c r="N11" s="91" t="str">
        <f t="shared" si="1"/>
        <v/>
      </c>
      <c r="O11" s="105"/>
      <c r="Q11" s="151">
        <f t="shared" si="2"/>
        <v>0</v>
      </c>
      <c r="R11" s="151">
        <f t="shared" si="2"/>
        <v>0</v>
      </c>
      <c r="S11" s="151">
        <f t="shared" si="2"/>
        <v>0</v>
      </c>
      <c r="T11" s="151">
        <f t="shared" si="2"/>
        <v>0</v>
      </c>
      <c r="U11" s="151">
        <f t="shared" si="2"/>
        <v>0</v>
      </c>
    </row>
    <row r="12" spans="2:21" x14ac:dyDescent="0.2">
      <c r="B12" s="104"/>
      <c r="C12" s="173"/>
      <c r="D12" s="173"/>
      <c r="E12" s="174"/>
      <c r="F12" s="174"/>
      <c r="G12" s="206" t="str">
        <f>IF(D12="","",VLOOKUP(D12,tab!$A$89:$B$100,2,FALSE))</f>
        <v/>
      </c>
      <c r="H12" s="91"/>
      <c r="I12" s="91"/>
      <c r="J12" s="91" t="str">
        <f t="shared" si="1"/>
        <v/>
      </c>
      <c r="K12" s="91" t="str">
        <f t="shared" si="1"/>
        <v/>
      </c>
      <c r="L12" s="91" t="str">
        <f t="shared" si="1"/>
        <v/>
      </c>
      <c r="M12" s="91" t="str">
        <f t="shared" si="1"/>
        <v/>
      </c>
      <c r="N12" s="91" t="str">
        <f t="shared" si="1"/>
        <v/>
      </c>
      <c r="O12" s="105"/>
      <c r="Q12" s="151">
        <f t="shared" si="2"/>
        <v>0</v>
      </c>
      <c r="R12" s="151">
        <f t="shared" si="2"/>
        <v>0</v>
      </c>
      <c r="S12" s="151">
        <f t="shared" si="2"/>
        <v>0</v>
      </c>
      <c r="T12" s="151">
        <f t="shared" si="2"/>
        <v>0</v>
      </c>
      <c r="U12" s="151">
        <f t="shared" si="2"/>
        <v>0</v>
      </c>
    </row>
    <row r="13" spans="2:21" x14ac:dyDescent="0.2">
      <c r="B13" s="104"/>
      <c r="C13" s="173"/>
      <c r="D13" s="173"/>
      <c r="E13" s="174"/>
      <c r="F13" s="174"/>
      <c r="G13" s="206" t="str">
        <f>IF(D13="","",VLOOKUP(D13,tab!$A$89:$B$100,2,FALSE))</f>
        <v/>
      </c>
      <c r="H13" s="91"/>
      <c r="I13" s="91"/>
      <c r="J13" s="91" t="str">
        <f t="shared" si="1"/>
        <v/>
      </c>
      <c r="K13" s="91" t="str">
        <f t="shared" si="1"/>
        <v/>
      </c>
      <c r="L13" s="91" t="str">
        <f t="shared" si="1"/>
        <v/>
      </c>
      <c r="M13" s="91" t="str">
        <f t="shared" si="1"/>
        <v/>
      </c>
      <c r="N13" s="91" t="str">
        <f t="shared" si="1"/>
        <v/>
      </c>
      <c r="O13" s="105"/>
      <c r="Q13" s="151">
        <f t="shared" si="2"/>
        <v>0</v>
      </c>
      <c r="R13" s="151">
        <f t="shared" si="2"/>
        <v>0</v>
      </c>
      <c r="S13" s="151">
        <f t="shared" si="2"/>
        <v>0</v>
      </c>
      <c r="T13" s="151">
        <f t="shared" si="2"/>
        <v>0</v>
      </c>
      <c r="U13" s="151">
        <f t="shared" si="2"/>
        <v>0</v>
      </c>
    </row>
    <row r="14" spans="2:21" x14ac:dyDescent="0.2">
      <c r="B14" s="104"/>
      <c r="C14" s="173"/>
      <c r="D14" s="173"/>
      <c r="E14" s="174"/>
      <c r="F14" s="174"/>
      <c r="G14" s="206" t="str">
        <f>IF(D14="","",VLOOKUP(D14,tab!$A$89:$B$100,2,FALSE))</f>
        <v/>
      </c>
      <c r="H14" s="91"/>
      <c r="I14" s="91"/>
      <c r="J14" s="91" t="str">
        <f t="shared" si="1"/>
        <v/>
      </c>
      <c r="K14" s="91" t="str">
        <f t="shared" si="1"/>
        <v/>
      </c>
      <c r="L14" s="91" t="str">
        <f t="shared" si="1"/>
        <v/>
      </c>
      <c r="M14" s="91" t="str">
        <f t="shared" si="1"/>
        <v/>
      </c>
      <c r="N14" s="91" t="str">
        <f t="shared" si="1"/>
        <v/>
      </c>
      <c r="O14" s="105"/>
      <c r="Q14" s="151">
        <f t="shared" si="2"/>
        <v>0</v>
      </c>
      <c r="R14" s="151">
        <f t="shared" si="2"/>
        <v>0</v>
      </c>
      <c r="S14" s="151">
        <f t="shared" si="2"/>
        <v>0</v>
      </c>
      <c r="T14" s="151">
        <f t="shared" si="2"/>
        <v>0</v>
      </c>
      <c r="U14" s="151">
        <f t="shared" si="2"/>
        <v>0</v>
      </c>
    </row>
    <row r="15" spans="2:21" x14ac:dyDescent="0.2">
      <c r="B15" s="104"/>
      <c r="C15" s="173"/>
      <c r="D15" s="173"/>
      <c r="E15" s="174"/>
      <c r="F15" s="174"/>
      <c r="G15" s="206" t="str">
        <f>IF(D15="","",VLOOKUP(D15,tab!$A$89:$B$100,2,FALSE))</f>
        <v/>
      </c>
      <c r="H15" s="91"/>
      <c r="I15" s="91"/>
      <c r="J15" s="91" t="str">
        <f t="shared" si="1"/>
        <v/>
      </c>
      <c r="K15" s="91" t="str">
        <f t="shared" si="1"/>
        <v/>
      </c>
      <c r="L15" s="91" t="str">
        <f t="shared" si="1"/>
        <v/>
      </c>
      <c r="M15" s="91" t="str">
        <f t="shared" si="1"/>
        <v/>
      </c>
      <c r="N15" s="91" t="str">
        <f t="shared" si="1"/>
        <v/>
      </c>
      <c r="O15" s="105"/>
      <c r="Q15" s="151">
        <f t="shared" si="2"/>
        <v>0</v>
      </c>
      <c r="R15" s="151">
        <f t="shared" si="2"/>
        <v>0</v>
      </c>
      <c r="S15" s="151">
        <f t="shared" si="2"/>
        <v>0</v>
      </c>
      <c r="T15" s="151">
        <f t="shared" si="2"/>
        <v>0</v>
      </c>
      <c r="U15" s="151">
        <f t="shared" si="2"/>
        <v>0</v>
      </c>
    </row>
    <row r="16" spans="2:21" x14ac:dyDescent="0.2">
      <c r="B16" s="104"/>
      <c r="C16" s="173"/>
      <c r="D16" s="173"/>
      <c r="E16" s="174"/>
      <c r="F16" s="174"/>
      <c r="G16" s="206" t="str">
        <f>IF(D16="","",VLOOKUP(D16,tab!$A$89:$B$100,2,FALSE))</f>
        <v/>
      </c>
      <c r="H16" s="91"/>
      <c r="I16" s="91"/>
      <c r="J16" s="91" t="str">
        <f t="shared" si="1"/>
        <v/>
      </c>
      <c r="K16" s="91" t="str">
        <f t="shared" si="1"/>
        <v/>
      </c>
      <c r="L16" s="91" t="str">
        <f t="shared" si="1"/>
        <v/>
      </c>
      <c r="M16" s="91" t="str">
        <f t="shared" si="1"/>
        <v/>
      </c>
      <c r="N16" s="91" t="str">
        <f t="shared" si="1"/>
        <v/>
      </c>
      <c r="O16" s="105"/>
      <c r="Q16" s="151">
        <f t="shared" si="2"/>
        <v>0</v>
      </c>
      <c r="R16" s="151">
        <f t="shared" si="2"/>
        <v>0</v>
      </c>
      <c r="S16" s="151">
        <f t="shared" si="2"/>
        <v>0</v>
      </c>
      <c r="T16" s="151">
        <f t="shared" si="2"/>
        <v>0</v>
      </c>
      <c r="U16" s="151">
        <f t="shared" si="2"/>
        <v>0</v>
      </c>
    </row>
    <row r="17" spans="2:21" x14ac:dyDescent="0.2">
      <c r="B17" s="104"/>
      <c r="C17" s="173"/>
      <c r="D17" s="173"/>
      <c r="E17" s="174"/>
      <c r="F17" s="174"/>
      <c r="G17" s="206" t="str">
        <f>IF(D17="","",VLOOKUP(D17,tab!$A$89:$B$100,2,FALSE))</f>
        <v/>
      </c>
      <c r="H17" s="91"/>
      <c r="I17" s="91"/>
      <c r="J17" s="91" t="str">
        <f t="shared" si="1"/>
        <v/>
      </c>
      <c r="K17" s="91" t="str">
        <f t="shared" si="1"/>
        <v/>
      </c>
      <c r="L17" s="91" t="str">
        <f t="shared" si="1"/>
        <v/>
      </c>
      <c r="M17" s="91" t="str">
        <f t="shared" si="1"/>
        <v/>
      </c>
      <c r="N17" s="91" t="str">
        <f t="shared" si="1"/>
        <v/>
      </c>
      <c r="O17" s="105"/>
      <c r="Q17" s="151">
        <f t="shared" si="2"/>
        <v>0</v>
      </c>
      <c r="R17" s="151">
        <f t="shared" si="2"/>
        <v>0</v>
      </c>
      <c r="S17" s="151">
        <f t="shared" si="2"/>
        <v>0</v>
      </c>
      <c r="T17" s="151">
        <f t="shared" si="2"/>
        <v>0</v>
      </c>
      <c r="U17" s="151">
        <f t="shared" si="2"/>
        <v>0</v>
      </c>
    </row>
    <row r="18" spans="2:21" x14ac:dyDescent="0.2">
      <c r="B18" s="104"/>
      <c r="C18" s="173"/>
      <c r="D18" s="173"/>
      <c r="E18" s="174"/>
      <c r="F18" s="174"/>
      <c r="G18" s="206" t="str">
        <f>IF(D18="","",VLOOKUP(D18,tab!$A$89:$B$100,2,FALSE))</f>
        <v/>
      </c>
      <c r="H18" s="91"/>
      <c r="I18" s="91"/>
      <c r="J18" s="91" t="str">
        <f t="shared" ref="J18:N23" si="3">IF($H18="","",IF($E18&gt;J$7,0,IF($E18=J$7,$H18/$G18*(13-$F18)/12,$H18/$G18)))</f>
        <v/>
      </c>
      <c r="K18" s="91" t="str">
        <f t="shared" si="3"/>
        <v/>
      </c>
      <c r="L18" s="91" t="str">
        <f t="shared" si="3"/>
        <v/>
      </c>
      <c r="M18" s="91" t="str">
        <f t="shared" si="3"/>
        <v/>
      </c>
      <c r="N18" s="91" t="str">
        <f t="shared" si="3"/>
        <v/>
      </c>
      <c r="O18" s="105"/>
      <c r="Q18" s="151">
        <f t="shared" ref="Q18:U27" si="4">IF($E18=Q$7,$H18,0)</f>
        <v>0</v>
      </c>
      <c r="R18" s="151">
        <f t="shared" si="4"/>
        <v>0</v>
      </c>
      <c r="S18" s="151">
        <f t="shared" si="4"/>
        <v>0</v>
      </c>
      <c r="T18" s="151">
        <f t="shared" si="4"/>
        <v>0</v>
      </c>
      <c r="U18" s="151">
        <f t="shared" si="4"/>
        <v>0</v>
      </c>
    </row>
    <row r="19" spans="2:21" x14ac:dyDescent="0.2">
      <c r="B19" s="104"/>
      <c r="C19" s="173"/>
      <c r="D19" s="173"/>
      <c r="E19" s="174"/>
      <c r="F19" s="174"/>
      <c r="G19" s="206" t="str">
        <f>IF(D19="","",VLOOKUP(D19,tab!$A$89:$B$100,2,FALSE))</f>
        <v/>
      </c>
      <c r="H19" s="91"/>
      <c r="I19" s="91"/>
      <c r="J19" s="91" t="str">
        <f t="shared" si="3"/>
        <v/>
      </c>
      <c r="K19" s="91" t="str">
        <f t="shared" si="3"/>
        <v/>
      </c>
      <c r="L19" s="91" t="str">
        <f t="shared" si="3"/>
        <v/>
      </c>
      <c r="M19" s="91" t="str">
        <f t="shared" si="3"/>
        <v/>
      </c>
      <c r="N19" s="91" t="str">
        <f t="shared" si="3"/>
        <v/>
      </c>
      <c r="O19" s="105"/>
      <c r="Q19" s="151">
        <f t="shared" si="4"/>
        <v>0</v>
      </c>
      <c r="R19" s="151">
        <f t="shared" si="4"/>
        <v>0</v>
      </c>
      <c r="S19" s="151">
        <f t="shared" si="4"/>
        <v>0</v>
      </c>
      <c r="T19" s="151">
        <f t="shared" si="4"/>
        <v>0</v>
      </c>
      <c r="U19" s="151">
        <f t="shared" si="4"/>
        <v>0</v>
      </c>
    </row>
    <row r="20" spans="2:21" x14ac:dyDescent="0.2">
      <c r="B20" s="104"/>
      <c r="C20" s="173"/>
      <c r="D20" s="173"/>
      <c r="E20" s="174"/>
      <c r="F20" s="174"/>
      <c r="G20" s="206" t="str">
        <f>IF(D20="","",VLOOKUP(D20,tab!$A$89:$B$100,2,FALSE))</f>
        <v/>
      </c>
      <c r="H20" s="91"/>
      <c r="I20" s="91"/>
      <c r="J20" s="91" t="str">
        <f t="shared" si="3"/>
        <v/>
      </c>
      <c r="K20" s="91" t="str">
        <f t="shared" si="3"/>
        <v/>
      </c>
      <c r="L20" s="91" t="str">
        <f t="shared" si="3"/>
        <v/>
      </c>
      <c r="M20" s="91" t="str">
        <f t="shared" si="3"/>
        <v/>
      </c>
      <c r="N20" s="91" t="str">
        <f t="shared" si="3"/>
        <v/>
      </c>
      <c r="O20" s="105"/>
      <c r="Q20" s="151">
        <f t="shared" si="4"/>
        <v>0</v>
      </c>
      <c r="R20" s="151">
        <f t="shared" si="4"/>
        <v>0</v>
      </c>
      <c r="S20" s="151">
        <f t="shared" si="4"/>
        <v>0</v>
      </c>
      <c r="T20" s="151">
        <f t="shared" si="4"/>
        <v>0</v>
      </c>
      <c r="U20" s="151">
        <f t="shared" si="4"/>
        <v>0</v>
      </c>
    </row>
    <row r="21" spans="2:21" x14ac:dyDescent="0.2">
      <c r="B21" s="104"/>
      <c r="C21" s="173"/>
      <c r="D21" s="173"/>
      <c r="E21" s="174"/>
      <c r="F21" s="174"/>
      <c r="G21" s="206" t="str">
        <f>IF(D21="","",VLOOKUP(D21,tab!$A$89:$B$100,2,FALSE))</f>
        <v/>
      </c>
      <c r="H21" s="91"/>
      <c r="I21" s="91"/>
      <c r="J21" s="91" t="str">
        <f t="shared" si="3"/>
        <v/>
      </c>
      <c r="K21" s="91" t="str">
        <f t="shared" si="3"/>
        <v/>
      </c>
      <c r="L21" s="91" t="str">
        <f t="shared" si="3"/>
        <v/>
      </c>
      <c r="M21" s="91" t="str">
        <f t="shared" si="3"/>
        <v/>
      </c>
      <c r="N21" s="91" t="str">
        <f t="shared" si="3"/>
        <v/>
      </c>
      <c r="O21" s="105"/>
      <c r="Q21" s="151">
        <f t="shared" si="4"/>
        <v>0</v>
      </c>
      <c r="R21" s="151">
        <f t="shared" si="4"/>
        <v>0</v>
      </c>
      <c r="S21" s="151">
        <f t="shared" si="4"/>
        <v>0</v>
      </c>
      <c r="T21" s="151">
        <f t="shared" si="4"/>
        <v>0</v>
      </c>
      <c r="U21" s="151">
        <f t="shared" si="4"/>
        <v>0</v>
      </c>
    </row>
    <row r="22" spans="2:21" x14ac:dyDescent="0.2">
      <c r="B22" s="104"/>
      <c r="C22" s="173"/>
      <c r="D22" s="173"/>
      <c r="E22" s="174"/>
      <c r="F22" s="174"/>
      <c r="G22" s="206" t="str">
        <f>IF(D22="","",VLOOKUP(D22,tab!$A$89:$B$100,2,FALSE))</f>
        <v/>
      </c>
      <c r="H22" s="91"/>
      <c r="I22" s="91"/>
      <c r="J22" s="91" t="str">
        <f t="shared" si="3"/>
        <v/>
      </c>
      <c r="K22" s="91" t="str">
        <f t="shared" si="3"/>
        <v/>
      </c>
      <c r="L22" s="91" t="str">
        <f t="shared" si="3"/>
        <v/>
      </c>
      <c r="M22" s="91" t="str">
        <f t="shared" si="3"/>
        <v/>
      </c>
      <c r="N22" s="91" t="str">
        <f t="shared" si="3"/>
        <v/>
      </c>
      <c r="O22" s="105"/>
      <c r="Q22" s="151">
        <f t="shared" si="4"/>
        <v>0</v>
      </c>
      <c r="R22" s="151">
        <f t="shared" si="4"/>
        <v>0</v>
      </c>
      <c r="S22" s="151">
        <f t="shared" si="4"/>
        <v>0</v>
      </c>
      <c r="T22" s="151">
        <f t="shared" si="4"/>
        <v>0</v>
      </c>
      <c r="U22" s="151">
        <f t="shared" si="4"/>
        <v>0</v>
      </c>
    </row>
    <row r="23" spans="2:21" x14ac:dyDescent="0.2">
      <c r="B23" s="104"/>
      <c r="C23" s="173"/>
      <c r="D23" s="173"/>
      <c r="E23" s="174"/>
      <c r="F23" s="174"/>
      <c r="G23" s="206" t="str">
        <f>IF(D23="","",VLOOKUP(D23,tab!$A$89:$B$100,2,FALSE))</f>
        <v/>
      </c>
      <c r="H23" s="91"/>
      <c r="I23" s="91"/>
      <c r="J23" s="91" t="str">
        <f t="shared" si="3"/>
        <v/>
      </c>
      <c r="K23" s="91" t="str">
        <f t="shared" si="3"/>
        <v/>
      </c>
      <c r="L23" s="91" t="str">
        <f t="shared" si="3"/>
        <v/>
      </c>
      <c r="M23" s="91" t="str">
        <f t="shared" si="3"/>
        <v/>
      </c>
      <c r="N23" s="91" t="str">
        <f t="shared" si="3"/>
        <v/>
      </c>
      <c r="O23" s="105"/>
      <c r="Q23" s="151">
        <f t="shared" si="4"/>
        <v>0</v>
      </c>
      <c r="R23" s="151">
        <f t="shared" si="4"/>
        <v>0</v>
      </c>
      <c r="S23" s="151">
        <f t="shared" si="4"/>
        <v>0</v>
      </c>
      <c r="T23" s="151">
        <f t="shared" si="4"/>
        <v>0</v>
      </c>
      <c r="U23" s="151">
        <f t="shared" si="4"/>
        <v>0</v>
      </c>
    </row>
    <row r="24" spans="2:21" x14ac:dyDescent="0.2">
      <c r="B24" s="104"/>
      <c r="C24" s="173"/>
      <c r="D24" s="173"/>
      <c r="E24" s="174"/>
      <c r="F24" s="174"/>
      <c r="G24" s="206"/>
      <c r="H24" s="91"/>
      <c r="I24" s="91"/>
      <c r="J24" s="91"/>
      <c r="K24" s="91"/>
      <c r="L24" s="91"/>
      <c r="M24" s="91"/>
      <c r="N24" s="91"/>
      <c r="O24" s="105"/>
      <c r="Q24" s="151">
        <f t="shared" si="4"/>
        <v>0</v>
      </c>
      <c r="R24" s="151">
        <f t="shared" si="4"/>
        <v>0</v>
      </c>
      <c r="S24" s="151">
        <f t="shared" si="4"/>
        <v>0</v>
      </c>
      <c r="T24" s="151">
        <f t="shared" si="4"/>
        <v>0</v>
      </c>
      <c r="U24" s="151">
        <f t="shared" si="4"/>
        <v>0</v>
      </c>
    </row>
    <row r="25" spans="2:21" x14ac:dyDescent="0.2">
      <c r="B25" s="104"/>
      <c r="C25" s="173"/>
      <c r="D25" s="173"/>
      <c r="E25" s="174"/>
      <c r="F25" s="174"/>
      <c r="G25" s="206" t="str">
        <f>IF(D25="","",VLOOKUP(D25,tab!$A$89:$B$100,2,FALSE))</f>
        <v/>
      </c>
      <c r="H25" s="91"/>
      <c r="I25" s="91"/>
      <c r="J25" s="91" t="str">
        <f t="shared" ref="J25:N34" si="5">IF($H25="","",IF($E25&gt;J$7,0,IF($E25=J$7,$H25/$G25*(13-$F25)/12,$H25/$G25)))</f>
        <v/>
      </c>
      <c r="K25" s="91" t="str">
        <f t="shared" si="5"/>
        <v/>
      </c>
      <c r="L25" s="91" t="str">
        <f t="shared" si="5"/>
        <v/>
      </c>
      <c r="M25" s="91" t="str">
        <f t="shared" si="5"/>
        <v/>
      </c>
      <c r="N25" s="91" t="str">
        <f t="shared" si="5"/>
        <v/>
      </c>
      <c r="O25" s="105"/>
      <c r="Q25" s="151">
        <f t="shared" si="4"/>
        <v>0</v>
      </c>
      <c r="R25" s="151">
        <f t="shared" si="4"/>
        <v>0</v>
      </c>
      <c r="S25" s="151">
        <f t="shared" si="4"/>
        <v>0</v>
      </c>
      <c r="T25" s="151">
        <f t="shared" si="4"/>
        <v>0</v>
      </c>
      <c r="U25" s="151">
        <f t="shared" si="4"/>
        <v>0</v>
      </c>
    </row>
    <row r="26" spans="2:21" x14ac:dyDescent="0.2">
      <c r="B26" s="104"/>
      <c r="C26" s="173"/>
      <c r="D26" s="173"/>
      <c r="E26" s="174"/>
      <c r="F26" s="174"/>
      <c r="G26" s="206" t="str">
        <f>IF(D26="","",VLOOKUP(D26,tab!$A$89:$B$100,2,FALSE))</f>
        <v/>
      </c>
      <c r="H26" s="91"/>
      <c r="I26" s="91"/>
      <c r="J26" s="91" t="str">
        <f t="shared" si="5"/>
        <v/>
      </c>
      <c r="K26" s="91" t="str">
        <f t="shared" si="5"/>
        <v/>
      </c>
      <c r="L26" s="91" t="str">
        <f t="shared" si="5"/>
        <v/>
      </c>
      <c r="M26" s="91" t="str">
        <f t="shared" si="5"/>
        <v/>
      </c>
      <c r="N26" s="91" t="str">
        <f t="shared" si="5"/>
        <v/>
      </c>
      <c r="O26" s="105"/>
      <c r="Q26" s="151">
        <f t="shared" si="4"/>
        <v>0</v>
      </c>
      <c r="R26" s="151">
        <f t="shared" si="4"/>
        <v>0</v>
      </c>
      <c r="S26" s="151">
        <f t="shared" si="4"/>
        <v>0</v>
      </c>
      <c r="T26" s="151">
        <f t="shared" si="4"/>
        <v>0</v>
      </c>
      <c r="U26" s="151">
        <f t="shared" si="4"/>
        <v>0</v>
      </c>
    </row>
    <row r="27" spans="2:21" x14ac:dyDescent="0.2">
      <c r="B27" s="104"/>
      <c r="C27" s="173"/>
      <c r="D27" s="173"/>
      <c r="E27" s="174"/>
      <c r="F27" s="174"/>
      <c r="G27" s="206" t="str">
        <f>IF(D27="","",VLOOKUP(D27,tab!$A$89:$B$100,2,FALSE))</f>
        <v/>
      </c>
      <c r="H27" s="91"/>
      <c r="I27" s="91"/>
      <c r="J27" s="91" t="str">
        <f t="shared" si="5"/>
        <v/>
      </c>
      <c r="K27" s="91" t="str">
        <f t="shared" si="5"/>
        <v/>
      </c>
      <c r="L27" s="91" t="str">
        <f t="shared" si="5"/>
        <v/>
      </c>
      <c r="M27" s="91" t="str">
        <f t="shared" si="5"/>
        <v/>
      </c>
      <c r="N27" s="91" t="str">
        <f t="shared" si="5"/>
        <v/>
      </c>
      <c r="O27" s="105"/>
      <c r="Q27" s="151">
        <f t="shared" si="4"/>
        <v>0</v>
      </c>
      <c r="R27" s="151">
        <f t="shared" si="4"/>
        <v>0</v>
      </c>
      <c r="S27" s="151">
        <f t="shared" si="4"/>
        <v>0</v>
      </c>
      <c r="T27" s="151">
        <f t="shared" si="4"/>
        <v>0</v>
      </c>
      <c r="U27" s="151">
        <f t="shared" si="4"/>
        <v>0</v>
      </c>
    </row>
    <row r="28" spans="2:21" x14ac:dyDescent="0.2">
      <c r="B28" s="104"/>
      <c r="C28" s="173"/>
      <c r="D28" s="173"/>
      <c r="E28" s="174"/>
      <c r="F28" s="174"/>
      <c r="G28" s="206" t="str">
        <f>IF(D28="","",VLOOKUP(D28,tab!$A$89:$B$100,2,FALSE))</f>
        <v/>
      </c>
      <c r="H28" s="91"/>
      <c r="I28" s="91"/>
      <c r="J28" s="91" t="str">
        <f t="shared" si="5"/>
        <v/>
      </c>
      <c r="K28" s="91" t="str">
        <f t="shared" si="5"/>
        <v/>
      </c>
      <c r="L28" s="91" t="str">
        <f t="shared" si="5"/>
        <v/>
      </c>
      <c r="M28" s="91" t="str">
        <f t="shared" si="5"/>
        <v/>
      </c>
      <c r="N28" s="91" t="str">
        <f t="shared" si="5"/>
        <v/>
      </c>
      <c r="O28" s="105"/>
      <c r="Q28" s="151">
        <f t="shared" ref="Q28:U37" si="6">IF($E28=Q$7,$H28,0)</f>
        <v>0</v>
      </c>
      <c r="R28" s="151">
        <f t="shared" si="6"/>
        <v>0</v>
      </c>
      <c r="S28" s="151">
        <f t="shared" si="6"/>
        <v>0</v>
      </c>
      <c r="T28" s="151">
        <f t="shared" si="6"/>
        <v>0</v>
      </c>
      <c r="U28" s="151">
        <f t="shared" si="6"/>
        <v>0</v>
      </c>
    </row>
    <row r="29" spans="2:21" x14ac:dyDescent="0.2">
      <c r="B29" s="104"/>
      <c r="C29" s="173"/>
      <c r="D29" s="173"/>
      <c r="E29" s="174"/>
      <c r="F29" s="174"/>
      <c r="G29" s="206" t="str">
        <f>IF(D29="","",VLOOKUP(D29,tab!$A$89:$B$100,2,FALSE))</f>
        <v/>
      </c>
      <c r="H29" s="91"/>
      <c r="I29" s="91"/>
      <c r="J29" s="91" t="str">
        <f t="shared" si="5"/>
        <v/>
      </c>
      <c r="K29" s="91" t="str">
        <f t="shared" si="5"/>
        <v/>
      </c>
      <c r="L29" s="91" t="str">
        <f t="shared" si="5"/>
        <v/>
      </c>
      <c r="M29" s="91" t="str">
        <f t="shared" si="5"/>
        <v/>
      </c>
      <c r="N29" s="91" t="str">
        <f t="shared" si="5"/>
        <v/>
      </c>
      <c r="O29" s="105"/>
      <c r="Q29" s="151">
        <f t="shared" si="6"/>
        <v>0</v>
      </c>
      <c r="R29" s="151">
        <f t="shared" si="6"/>
        <v>0</v>
      </c>
      <c r="S29" s="151">
        <f t="shared" si="6"/>
        <v>0</v>
      </c>
      <c r="T29" s="151">
        <f t="shared" si="6"/>
        <v>0</v>
      </c>
      <c r="U29" s="151">
        <f t="shared" si="6"/>
        <v>0</v>
      </c>
    </row>
    <row r="30" spans="2:21" x14ac:dyDescent="0.2">
      <c r="B30" s="104"/>
      <c r="C30" s="173"/>
      <c r="D30" s="173"/>
      <c r="E30" s="174"/>
      <c r="F30" s="174"/>
      <c r="G30" s="206" t="str">
        <f>IF(D30="","",VLOOKUP(D30,tab!$A$89:$B$100,2,FALSE))</f>
        <v/>
      </c>
      <c r="H30" s="91"/>
      <c r="I30" s="91"/>
      <c r="J30" s="91" t="str">
        <f t="shared" si="5"/>
        <v/>
      </c>
      <c r="K30" s="91" t="str">
        <f t="shared" si="5"/>
        <v/>
      </c>
      <c r="L30" s="91" t="str">
        <f t="shared" si="5"/>
        <v/>
      </c>
      <c r="M30" s="91" t="str">
        <f t="shared" si="5"/>
        <v/>
      </c>
      <c r="N30" s="91" t="str">
        <f t="shared" si="5"/>
        <v/>
      </c>
      <c r="O30" s="105"/>
      <c r="Q30" s="151">
        <f t="shared" si="6"/>
        <v>0</v>
      </c>
      <c r="R30" s="151">
        <f t="shared" si="6"/>
        <v>0</v>
      </c>
      <c r="S30" s="151">
        <f t="shared" si="6"/>
        <v>0</v>
      </c>
      <c r="T30" s="151">
        <f t="shared" si="6"/>
        <v>0</v>
      </c>
      <c r="U30" s="151">
        <f t="shared" si="6"/>
        <v>0</v>
      </c>
    </row>
    <row r="31" spans="2:21" x14ac:dyDescent="0.2">
      <c r="B31" s="104"/>
      <c r="C31" s="173"/>
      <c r="D31" s="173"/>
      <c r="E31" s="174"/>
      <c r="F31" s="174"/>
      <c r="G31" s="206" t="str">
        <f>IF(D31="","",VLOOKUP(D31,tab!$A$89:$B$100,2,FALSE))</f>
        <v/>
      </c>
      <c r="H31" s="91"/>
      <c r="I31" s="91"/>
      <c r="J31" s="91" t="str">
        <f t="shared" si="5"/>
        <v/>
      </c>
      <c r="K31" s="91" t="str">
        <f t="shared" si="5"/>
        <v/>
      </c>
      <c r="L31" s="91" t="str">
        <f t="shared" si="5"/>
        <v/>
      </c>
      <c r="M31" s="91" t="str">
        <f t="shared" si="5"/>
        <v/>
      </c>
      <c r="N31" s="91" t="str">
        <f t="shared" si="5"/>
        <v/>
      </c>
      <c r="O31" s="105"/>
      <c r="Q31" s="151">
        <f t="shared" si="6"/>
        <v>0</v>
      </c>
      <c r="R31" s="151">
        <f t="shared" si="6"/>
        <v>0</v>
      </c>
      <c r="S31" s="151">
        <f t="shared" si="6"/>
        <v>0</v>
      </c>
      <c r="T31" s="151">
        <f t="shared" si="6"/>
        <v>0</v>
      </c>
      <c r="U31" s="151">
        <f t="shared" si="6"/>
        <v>0</v>
      </c>
    </row>
    <row r="32" spans="2:21" x14ac:dyDescent="0.2">
      <c r="B32" s="104"/>
      <c r="C32" s="173"/>
      <c r="D32" s="173"/>
      <c r="E32" s="174"/>
      <c r="F32" s="174"/>
      <c r="G32" s="206" t="str">
        <f>IF(D32="","",VLOOKUP(D32,tab!$A$89:$B$100,2,FALSE))</f>
        <v/>
      </c>
      <c r="H32" s="91"/>
      <c r="I32" s="91"/>
      <c r="J32" s="91" t="str">
        <f t="shared" si="5"/>
        <v/>
      </c>
      <c r="K32" s="91" t="str">
        <f t="shared" si="5"/>
        <v/>
      </c>
      <c r="L32" s="91" t="str">
        <f t="shared" si="5"/>
        <v/>
      </c>
      <c r="M32" s="91" t="str">
        <f t="shared" si="5"/>
        <v/>
      </c>
      <c r="N32" s="91" t="str">
        <f t="shared" si="5"/>
        <v/>
      </c>
      <c r="O32" s="105"/>
      <c r="Q32" s="151">
        <f t="shared" si="6"/>
        <v>0</v>
      </c>
      <c r="R32" s="151">
        <f t="shared" si="6"/>
        <v>0</v>
      </c>
      <c r="S32" s="151">
        <f t="shared" si="6"/>
        <v>0</v>
      </c>
      <c r="T32" s="151">
        <f t="shared" si="6"/>
        <v>0</v>
      </c>
      <c r="U32" s="151">
        <f t="shared" si="6"/>
        <v>0</v>
      </c>
    </row>
    <row r="33" spans="2:21" x14ac:dyDescent="0.2">
      <c r="B33" s="104"/>
      <c r="C33" s="173"/>
      <c r="D33" s="173"/>
      <c r="E33" s="174"/>
      <c r="F33" s="174"/>
      <c r="G33" s="206" t="str">
        <f>IF(D33="","",VLOOKUP(D33,tab!$A$89:$B$100,2,FALSE))</f>
        <v/>
      </c>
      <c r="H33" s="91"/>
      <c r="I33" s="91"/>
      <c r="J33" s="91" t="str">
        <f t="shared" si="5"/>
        <v/>
      </c>
      <c r="K33" s="91" t="str">
        <f t="shared" si="5"/>
        <v/>
      </c>
      <c r="L33" s="91" t="str">
        <f t="shared" si="5"/>
        <v/>
      </c>
      <c r="M33" s="91" t="str">
        <f t="shared" si="5"/>
        <v/>
      </c>
      <c r="N33" s="91" t="str">
        <f t="shared" si="5"/>
        <v/>
      </c>
      <c r="O33" s="105"/>
      <c r="Q33" s="151">
        <f t="shared" si="6"/>
        <v>0</v>
      </c>
      <c r="R33" s="151">
        <f t="shared" si="6"/>
        <v>0</v>
      </c>
      <c r="S33" s="151">
        <f t="shared" si="6"/>
        <v>0</v>
      </c>
      <c r="T33" s="151">
        <f t="shared" si="6"/>
        <v>0</v>
      </c>
      <c r="U33" s="151">
        <f t="shared" si="6"/>
        <v>0</v>
      </c>
    </row>
    <row r="34" spans="2:21" x14ac:dyDescent="0.2">
      <c r="B34" s="104"/>
      <c r="C34" s="173"/>
      <c r="D34" s="173"/>
      <c r="E34" s="174"/>
      <c r="F34" s="174"/>
      <c r="G34" s="206" t="str">
        <f>IF(D34="","",VLOOKUP(D34,tab!$A$89:$B$100,2,FALSE))</f>
        <v/>
      </c>
      <c r="H34" s="91"/>
      <c r="I34" s="91"/>
      <c r="J34" s="91" t="str">
        <f t="shared" si="5"/>
        <v/>
      </c>
      <c r="K34" s="91" t="str">
        <f t="shared" si="5"/>
        <v/>
      </c>
      <c r="L34" s="91" t="str">
        <f t="shared" si="5"/>
        <v/>
      </c>
      <c r="M34" s="91" t="str">
        <f t="shared" si="5"/>
        <v/>
      </c>
      <c r="N34" s="91" t="str">
        <f t="shared" si="5"/>
        <v/>
      </c>
      <c r="O34" s="105"/>
      <c r="Q34" s="151">
        <f t="shared" si="6"/>
        <v>0</v>
      </c>
      <c r="R34" s="151">
        <f t="shared" si="6"/>
        <v>0</v>
      </c>
      <c r="S34" s="151">
        <f t="shared" si="6"/>
        <v>0</v>
      </c>
      <c r="T34" s="151">
        <f t="shared" si="6"/>
        <v>0</v>
      </c>
      <c r="U34" s="151">
        <f t="shared" si="6"/>
        <v>0</v>
      </c>
    </row>
    <row r="35" spans="2:21" x14ac:dyDescent="0.2">
      <c r="B35" s="104"/>
      <c r="C35" s="173"/>
      <c r="D35" s="173"/>
      <c r="E35" s="174"/>
      <c r="F35" s="174"/>
      <c r="G35" s="206" t="str">
        <f>IF(D35="","",VLOOKUP(D35,tab!$A$89:$B$100,2,FALSE))</f>
        <v/>
      </c>
      <c r="H35" s="91"/>
      <c r="I35" s="91"/>
      <c r="J35" s="91" t="str">
        <f t="shared" ref="J35:N47" si="7">IF($H35="","",IF($E35&gt;J$7,0,IF($E35=J$7,$H35/$G35*(13-$F35)/12,$H35/$G35)))</f>
        <v/>
      </c>
      <c r="K35" s="91" t="str">
        <f t="shared" si="7"/>
        <v/>
      </c>
      <c r="L35" s="91" t="str">
        <f t="shared" si="7"/>
        <v/>
      </c>
      <c r="M35" s="91" t="str">
        <f t="shared" si="7"/>
        <v/>
      </c>
      <c r="N35" s="91" t="str">
        <f t="shared" si="7"/>
        <v/>
      </c>
      <c r="O35" s="105"/>
      <c r="Q35" s="151">
        <f t="shared" si="6"/>
        <v>0</v>
      </c>
      <c r="R35" s="151">
        <f t="shared" si="6"/>
        <v>0</v>
      </c>
      <c r="S35" s="151">
        <f t="shared" si="6"/>
        <v>0</v>
      </c>
      <c r="T35" s="151">
        <f t="shared" si="6"/>
        <v>0</v>
      </c>
      <c r="U35" s="151">
        <f t="shared" si="6"/>
        <v>0</v>
      </c>
    </row>
    <row r="36" spans="2:21" x14ac:dyDescent="0.2">
      <c r="B36" s="104"/>
      <c r="C36" s="173"/>
      <c r="D36" s="173"/>
      <c r="E36" s="174"/>
      <c r="F36" s="174"/>
      <c r="G36" s="206" t="str">
        <f>IF(D36="","",VLOOKUP(D36,tab!$A$89:$B$100,2,FALSE))</f>
        <v/>
      </c>
      <c r="H36" s="91"/>
      <c r="I36" s="91"/>
      <c r="J36" s="91" t="str">
        <f t="shared" si="7"/>
        <v/>
      </c>
      <c r="K36" s="91" t="str">
        <f t="shared" si="7"/>
        <v/>
      </c>
      <c r="L36" s="91" t="str">
        <f t="shared" si="7"/>
        <v/>
      </c>
      <c r="M36" s="91" t="str">
        <f t="shared" si="7"/>
        <v/>
      </c>
      <c r="N36" s="91" t="str">
        <f t="shared" si="7"/>
        <v/>
      </c>
      <c r="O36" s="105"/>
      <c r="P36" s="32"/>
      <c r="Q36" s="151">
        <f t="shared" si="6"/>
        <v>0</v>
      </c>
      <c r="R36" s="151">
        <f t="shared" si="6"/>
        <v>0</v>
      </c>
      <c r="S36" s="151">
        <f t="shared" si="6"/>
        <v>0</v>
      </c>
      <c r="T36" s="151">
        <f t="shared" si="6"/>
        <v>0</v>
      </c>
      <c r="U36" s="151">
        <f t="shared" si="6"/>
        <v>0</v>
      </c>
    </row>
    <row r="37" spans="2:21" x14ac:dyDescent="0.2">
      <c r="B37" s="104"/>
      <c r="C37" s="173"/>
      <c r="D37" s="173"/>
      <c r="E37" s="174"/>
      <c r="F37" s="174"/>
      <c r="G37" s="206" t="str">
        <f>IF(D37="","",VLOOKUP(D37,tab!$A$89:$B$100,2,FALSE))</f>
        <v/>
      </c>
      <c r="H37" s="91"/>
      <c r="I37" s="91"/>
      <c r="J37" s="91" t="str">
        <f t="shared" si="7"/>
        <v/>
      </c>
      <c r="K37" s="91" t="str">
        <f t="shared" si="7"/>
        <v/>
      </c>
      <c r="L37" s="91" t="str">
        <f t="shared" si="7"/>
        <v/>
      </c>
      <c r="M37" s="91" t="str">
        <f t="shared" si="7"/>
        <v/>
      </c>
      <c r="N37" s="91" t="str">
        <f t="shared" si="7"/>
        <v/>
      </c>
      <c r="O37" s="105"/>
      <c r="P37" s="32"/>
      <c r="Q37" s="151">
        <f t="shared" si="6"/>
        <v>0</v>
      </c>
      <c r="R37" s="151">
        <f t="shared" si="6"/>
        <v>0</v>
      </c>
      <c r="S37" s="151">
        <f t="shared" si="6"/>
        <v>0</v>
      </c>
      <c r="T37" s="151">
        <f t="shared" si="6"/>
        <v>0</v>
      </c>
      <c r="U37" s="151">
        <f t="shared" si="6"/>
        <v>0</v>
      </c>
    </row>
    <row r="38" spans="2:21" x14ac:dyDescent="0.2">
      <c r="B38" s="104"/>
      <c r="C38" s="173"/>
      <c r="D38" s="173"/>
      <c r="E38" s="174"/>
      <c r="F38" s="174"/>
      <c r="G38" s="206" t="str">
        <f>IF(D38="","",VLOOKUP(D38,tab!$A$89:$B$100,2,FALSE))</f>
        <v/>
      </c>
      <c r="H38" s="91"/>
      <c r="I38" s="91"/>
      <c r="J38" s="91" t="str">
        <f t="shared" si="7"/>
        <v/>
      </c>
      <c r="K38" s="91" t="str">
        <f t="shared" si="7"/>
        <v/>
      </c>
      <c r="L38" s="91" t="str">
        <f t="shared" si="7"/>
        <v/>
      </c>
      <c r="M38" s="91" t="str">
        <f t="shared" si="7"/>
        <v/>
      </c>
      <c r="N38" s="91" t="str">
        <f t="shared" si="7"/>
        <v/>
      </c>
      <c r="O38" s="105"/>
      <c r="Q38" s="151">
        <f t="shared" ref="Q38:U47" si="8">IF($E38=Q$7,$H38,0)</f>
        <v>0</v>
      </c>
      <c r="R38" s="151">
        <f t="shared" si="8"/>
        <v>0</v>
      </c>
      <c r="S38" s="151">
        <f t="shared" si="8"/>
        <v>0</v>
      </c>
      <c r="T38" s="151">
        <f t="shared" si="8"/>
        <v>0</v>
      </c>
      <c r="U38" s="151">
        <f t="shared" si="8"/>
        <v>0</v>
      </c>
    </row>
    <row r="39" spans="2:21" x14ac:dyDescent="0.2">
      <c r="B39" s="104"/>
      <c r="C39" s="173"/>
      <c r="D39" s="173"/>
      <c r="E39" s="174"/>
      <c r="F39" s="174"/>
      <c r="G39" s="206" t="str">
        <f>IF(D39="","",VLOOKUP(D39,tab!$A$89:$B$100,2,FALSE))</f>
        <v/>
      </c>
      <c r="H39" s="91"/>
      <c r="I39" s="91"/>
      <c r="J39" s="91" t="str">
        <f t="shared" si="7"/>
        <v/>
      </c>
      <c r="K39" s="91" t="str">
        <f t="shared" si="7"/>
        <v/>
      </c>
      <c r="L39" s="91" t="str">
        <f t="shared" si="7"/>
        <v/>
      </c>
      <c r="M39" s="91" t="str">
        <f t="shared" si="7"/>
        <v/>
      </c>
      <c r="N39" s="91" t="str">
        <f t="shared" si="7"/>
        <v/>
      </c>
      <c r="O39" s="105"/>
      <c r="Q39" s="151">
        <f t="shared" si="8"/>
        <v>0</v>
      </c>
      <c r="R39" s="151">
        <f t="shared" si="8"/>
        <v>0</v>
      </c>
      <c r="S39" s="151">
        <f t="shared" si="8"/>
        <v>0</v>
      </c>
      <c r="T39" s="151">
        <f t="shared" si="8"/>
        <v>0</v>
      </c>
      <c r="U39" s="151">
        <f t="shared" si="8"/>
        <v>0</v>
      </c>
    </row>
    <row r="40" spans="2:21" x14ac:dyDescent="0.2">
      <c r="B40" s="104"/>
      <c r="C40" s="173"/>
      <c r="D40" s="173"/>
      <c r="E40" s="174"/>
      <c r="F40" s="174"/>
      <c r="G40" s="206" t="str">
        <f>IF(D40="","",VLOOKUP(D40,tab!$A$89:$B$100,2,FALSE))</f>
        <v/>
      </c>
      <c r="H40" s="91"/>
      <c r="I40" s="91"/>
      <c r="J40" s="91" t="str">
        <f t="shared" si="7"/>
        <v/>
      </c>
      <c r="K40" s="91" t="str">
        <f t="shared" si="7"/>
        <v/>
      </c>
      <c r="L40" s="91" t="str">
        <f t="shared" si="7"/>
        <v/>
      </c>
      <c r="M40" s="91" t="str">
        <f t="shared" si="7"/>
        <v/>
      </c>
      <c r="N40" s="91" t="str">
        <f t="shared" si="7"/>
        <v/>
      </c>
      <c r="O40" s="105"/>
      <c r="Q40" s="151">
        <f t="shared" si="8"/>
        <v>0</v>
      </c>
      <c r="R40" s="151">
        <f t="shared" si="8"/>
        <v>0</v>
      </c>
      <c r="S40" s="151">
        <f t="shared" si="8"/>
        <v>0</v>
      </c>
      <c r="T40" s="151">
        <f t="shared" si="8"/>
        <v>0</v>
      </c>
      <c r="U40" s="151">
        <f t="shared" si="8"/>
        <v>0</v>
      </c>
    </row>
    <row r="41" spans="2:21" x14ac:dyDescent="0.2">
      <c r="B41" s="104"/>
      <c r="C41" s="173"/>
      <c r="D41" s="173"/>
      <c r="E41" s="174"/>
      <c r="F41" s="174"/>
      <c r="G41" s="206" t="str">
        <f>IF(D41="","",VLOOKUP(D41,tab!$A$89:$B$100,2,FALSE))</f>
        <v/>
      </c>
      <c r="H41" s="91"/>
      <c r="I41" s="91"/>
      <c r="J41" s="91" t="str">
        <f t="shared" si="7"/>
        <v/>
      </c>
      <c r="K41" s="91" t="str">
        <f t="shared" si="7"/>
        <v/>
      </c>
      <c r="L41" s="91" t="str">
        <f t="shared" si="7"/>
        <v/>
      </c>
      <c r="M41" s="91" t="str">
        <f t="shared" si="7"/>
        <v/>
      </c>
      <c r="N41" s="91" t="str">
        <f t="shared" si="7"/>
        <v/>
      </c>
      <c r="O41" s="105"/>
      <c r="Q41" s="151">
        <f t="shared" si="8"/>
        <v>0</v>
      </c>
      <c r="R41" s="151">
        <f t="shared" si="8"/>
        <v>0</v>
      </c>
      <c r="S41" s="151">
        <f t="shared" si="8"/>
        <v>0</v>
      </c>
      <c r="T41" s="151">
        <f t="shared" si="8"/>
        <v>0</v>
      </c>
      <c r="U41" s="151">
        <f t="shared" si="8"/>
        <v>0</v>
      </c>
    </row>
    <row r="42" spans="2:21" x14ac:dyDescent="0.2">
      <c r="B42" s="104"/>
      <c r="C42" s="173"/>
      <c r="D42" s="173"/>
      <c r="E42" s="174"/>
      <c r="F42" s="174"/>
      <c r="G42" s="206" t="str">
        <f>IF(D42="","",VLOOKUP(D42,tab!$A$89:$B$100,2,FALSE))</f>
        <v/>
      </c>
      <c r="H42" s="91"/>
      <c r="I42" s="91"/>
      <c r="J42" s="91" t="str">
        <f t="shared" si="7"/>
        <v/>
      </c>
      <c r="K42" s="91" t="str">
        <f t="shared" si="7"/>
        <v/>
      </c>
      <c r="L42" s="91" t="str">
        <f t="shared" si="7"/>
        <v/>
      </c>
      <c r="M42" s="91" t="str">
        <f t="shared" si="7"/>
        <v/>
      </c>
      <c r="N42" s="91" t="str">
        <f t="shared" si="7"/>
        <v/>
      </c>
      <c r="O42" s="105"/>
      <c r="Q42" s="151">
        <f t="shared" si="8"/>
        <v>0</v>
      </c>
      <c r="R42" s="151">
        <f t="shared" si="8"/>
        <v>0</v>
      </c>
      <c r="S42" s="151">
        <f t="shared" si="8"/>
        <v>0</v>
      </c>
      <c r="T42" s="151">
        <f t="shared" si="8"/>
        <v>0</v>
      </c>
      <c r="U42" s="151">
        <f t="shared" si="8"/>
        <v>0</v>
      </c>
    </row>
    <row r="43" spans="2:21" x14ac:dyDescent="0.2">
      <c r="B43" s="104"/>
      <c r="C43" s="173"/>
      <c r="D43" s="173"/>
      <c r="E43" s="174"/>
      <c r="F43" s="174"/>
      <c r="G43" s="206" t="str">
        <f>IF(D43="","",VLOOKUP(D43,tab!$A$89:$B$100,2,FALSE))</f>
        <v/>
      </c>
      <c r="H43" s="91"/>
      <c r="I43" s="91"/>
      <c r="J43" s="91" t="str">
        <f t="shared" si="7"/>
        <v/>
      </c>
      <c r="K43" s="91" t="str">
        <f t="shared" si="7"/>
        <v/>
      </c>
      <c r="L43" s="91" t="str">
        <f t="shared" si="7"/>
        <v/>
      </c>
      <c r="M43" s="91" t="str">
        <f t="shared" si="7"/>
        <v/>
      </c>
      <c r="N43" s="91" t="str">
        <f t="shared" si="7"/>
        <v/>
      </c>
      <c r="O43" s="105"/>
      <c r="Q43" s="151">
        <f t="shared" si="8"/>
        <v>0</v>
      </c>
      <c r="R43" s="151">
        <f t="shared" si="8"/>
        <v>0</v>
      </c>
      <c r="S43" s="151">
        <f t="shared" si="8"/>
        <v>0</v>
      </c>
      <c r="T43" s="151">
        <f t="shared" si="8"/>
        <v>0</v>
      </c>
      <c r="U43" s="151">
        <f t="shared" si="8"/>
        <v>0</v>
      </c>
    </row>
    <row r="44" spans="2:21" x14ac:dyDescent="0.2">
      <c r="B44" s="104"/>
      <c r="C44" s="173"/>
      <c r="D44" s="173"/>
      <c r="E44" s="174"/>
      <c r="F44" s="174"/>
      <c r="G44" s="206" t="str">
        <f>IF(D44="","",VLOOKUP(D44,tab!$A$89:$B$100,2,FALSE))</f>
        <v/>
      </c>
      <c r="H44" s="91"/>
      <c r="I44" s="91"/>
      <c r="J44" s="91" t="str">
        <f t="shared" si="7"/>
        <v/>
      </c>
      <c r="K44" s="91" t="str">
        <f t="shared" si="7"/>
        <v/>
      </c>
      <c r="L44" s="91" t="str">
        <f t="shared" si="7"/>
        <v/>
      </c>
      <c r="M44" s="91" t="str">
        <f t="shared" si="7"/>
        <v/>
      </c>
      <c r="N44" s="91" t="str">
        <f t="shared" si="7"/>
        <v/>
      </c>
      <c r="O44" s="105"/>
      <c r="Q44" s="151">
        <f t="shared" si="8"/>
        <v>0</v>
      </c>
      <c r="R44" s="151">
        <f t="shared" si="8"/>
        <v>0</v>
      </c>
      <c r="S44" s="151">
        <f t="shared" si="8"/>
        <v>0</v>
      </c>
      <c r="T44" s="151">
        <f t="shared" si="8"/>
        <v>0</v>
      </c>
      <c r="U44" s="151">
        <f t="shared" si="8"/>
        <v>0</v>
      </c>
    </row>
    <row r="45" spans="2:21" x14ac:dyDescent="0.2">
      <c r="B45" s="104"/>
      <c r="C45" s="173"/>
      <c r="D45" s="173"/>
      <c r="E45" s="174"/>
      <c r="F45" s="174"/>
      <c r="G45" s="206" t="str">
        <f>IF(D45="","",VLOOKUP(D45,tab!$A$89:$B$100,2,FALSE))</f>
        <v/>
      </c>
      <c r="H45" s="91"/>
      <c r="I45" s="91"/>
      <c r="J45" s="91" t="str">
        <f t="shared" si="7"/>
        <v/>
      </c>
      <c r="K45" s="91" t="str">
        <f t="shared" si="7"/>
        <v/>
      </c>
      <c r="L45" s="91" t="str">
        <f t="shared" si="7"/>
        <v/>
      </c>
      <c r="M45" s="91" t="str">
        <f t="shared" si="7"/>
        <v/>
      </c>
      <c r="N45" s="91" t="str">
        <f t="shared" si="7"/>
        <v/>
      </c>
      <c r="O45" s="105"/>
      <c r="Q45" s="151">
        <f t="shared" si="8"/>
        <v>0</v>
      </c>
      <c r="R45" s="151">
        <f t="shared" si="8"/>
        <v>0</v>
      </c>
      <c r="S45" s="151">
        <f t="shared" si="8"/>
        <v>0</v>
      </c>
      <c r="T45" s="151">
        <f t="shared" si="8"/>
        <v>0</v>
      </c>
      <c r="U45" s="151">
        <f t="shared" si="8"/>
        <v>0</v>
      </c>
    </row>
    <row r="46" spans="2:21" x14ac:dyDescent="0.2">
      <c r="B46" s="104"/>
      <c r="C46" s="173"/>
      <c r="D46" s="173"/>
      <c r="E46" s="174"/>
      <c r="F46" s="174"/>
      <c r="G46" s="206" t="str">
        <f>IF(D46="","",VLOOKUP(D46,tab!$A$89:$B$100,2,FALSE))</f>
        <v/>
      </c>
      <c r="H46" s="91"/>
      <c r="I46" s="91"/>
      <c r="J46" s="91" t="str">
        <f t="shared" si="7"/>
        <v/>
      </c>
      <c r="K46" s="91" t="str">
        <f t="shared" si="7"/>
        <v/>
      </c>
      <c r="L46" s="91" t="str">
        <f t="shared" si="7"/>
        <v/>
      </c>
      <c r="M46" s="91" t="str">
        <f t="shared" si="7"/>
        <v/>
      </c>
      <c r="N46" s="91" t="str">
        <f t="shared" si="7"/>
        <v/>
      </c>
      <c r="O46" s="105"/>
      <c r="Q46" s="151">
        <f t="shared" si="8"/>
        <v>0</v>
      </c>
      <c r="R46" s="151">
        <f t="shared" si="8"/>
        <v>0</v>
      </c>
      <c r="S46" s="151">
        <f t="shared" si="8"/>
        <v>0</v>
      </c>
      <c r="T46" s="151">
        <f t="shared" si="8"/>
        <v>0</v>
      </c>
      <c r="U46" s="151">
        <f t="shared" si="8"/>
        <v>0</v>
      </c>
    </row>
    <row r="47" spans="2:21" x14ac:dyDescent="0.2">
      <c r="B47" s="104"/>
      <c r="C47" s="173"/>
      <c r="D47" s="173"/>
      <c r="E47" s="174"/>
      <c r="F47" s="174"/>
      <c r="G47" s="206" t="str">
        <f>IF(D47="","",VLOOKUP(D47,tab!$A$89:$B$100,2,FALSE))</f>
        <v/>
      </c>
      <c r="H47" s="91"/>
      <c r="I47" s="91"/>
      <c r="J47" s="91" t="str">
        <f t="shared" si="7"/>
        <v/>
      </c>
      <c r="K47" s="91" t="str">
        <f t="shared" si="7"/>
        <v/>
      </c>
      <c r="L47" s="91" t="str">
        <f t="shared" si="7"/>
        <v/>
      </c>
      <c r="M47" s="91" t="str">
        <f t="shared" si="7"/>
        <v/>
      </c>
      <c r="N47" s="91" t="str">
        <f t="shared" si="7"/>
        <v/>
      </c>
      <c r="O47" s="105"/>
      <c r="Q47" s="151">
        <f t="shared" si="8"/>
        <v>0</v>
      </c>
      <c r="R47" s="151">
        <f t="shared" si="8"/>
        <v>0</v>
      </c>
      <c r="S47" s="151">
        <f t="shared" si="8"/>
        <v>0</v>
      </c>
      <c r="T47" s="151">
        <f t="shared" si="8"/>
        <v>0</v>
      </c>
      <c r="U47" s="151">
        <f t="shared" si="8"/>
        <v>0</v>
      </c>
    </row>
    <row r="48" spans="2:21" x14ac:dyDescent="0.2">
      <c r="B48" s="104"/>
      <c r="C48" s="129" t="s">
        <v>202</v>
      </c>
      <c r="D48" s="18"/>
      <c r="F48" s="24"/>
      <c r="G48" s="24"/>
      <c r="H48" s="132">
        <f>SUM(H8:H47)</f>
        <v>14000</v>
      </c>
      <c r="I48" s="91"/>
      <c r="J48" s="107">
        <f>SUM(J8:J47)</f>
        <v>133.33333333333334</v>
      </c>
      <c r="K48" s="107">
        <f t="shared" ref="K48:N48" si="9">SUM(K8:K47)</f>
        <v>200</v>
      </c>
      <c r="L48" s="107">
        <f t="shared" si="9"/>
        <v>200</v>
      </c>
      <c r="M48" s="107">
        <f t="shared" si="9"/>
        <v>200</v>
      </c>
      <c r="N48" s="107">
        <f t="shared" si="9"/>
        <v>1450</v>
      </c>
      <c r="O48" s="105"/>
      <c r="Q48" s="152">
        <f>SUM(Q8:Q47)</f>
        <v>4000</v>
      </c>
      <c r="R48" s="152">
        <f t="shared" ref="R48:U48" si="10">SUM(R8:R47)</f>
        <v>0</v>
      </c>
      <c r="S48" s="152">
        <f t="shared" si="10"/>
        <v>0</v>
      </c>
      <c r="T48" s="152">
        <f t="shared" si="10"/>
        <v>0</v>
      </c>
      <c r="U48" s="152">
        <f t="shared" si="10"/>
        <v>10000</v>
      </c>
    </row>
    <row r="49" spans="2:15" x14ac:dyDescent="0.2">
      <c r="B49" s="104"/>
      <c r="C49" s="18" t="s">
        <v>250</v>
      </c>
      <c r="D49" s="18"/>
      <c r="F49" s="24"/>
      <c r="G49" s="24"/>
      <c r="H49" s="91"/>
      <c r="I49" s="91"/>
      <c r="J49" s="130">
        <v>10000</v>
      </c>
      <c r="K49" s="130">
        <v>9000</v>
      </c>
      <c r="L49" s="130">
        <v>8000</v>
      </c>
      <c r="M49" s="130">
        <v>7000</v>
      </c>
      <c r="N49" s="130">
        <v>6000</v>
      </c>
      <c r="O49" s="105"/>
    </row>
    <row r="50" spans="2:15" x14ac:dyDescent="0.2">
      <c r="B50" s="104"/>
      <c r="D50" s="18"/>
      <c r="F50" s="24"/>
      <c r="G50" s="24"/>
      <c r="H50" s="91"/>
      <c r="I50" s="91"/>
      <c r="J50" s="91"/>
      <c r="K50" s="91"/>
      <c r="L50" s="91"/>
      <c r="M50" s="91"/>
      <c r="N50" s="91"/>
      <c r="O50" s="105"/>
    </row>
    <row r="51" spans="2:15" x14ac:dyDescent="0.2">
      <c r="B51" s="104"/>
      <c r="C51" s="124" t="s">
        <v>291</v>
      </c>
      <c r="D51" s="125"/>
      <c r="F51" s="108"/>
      <c r="G51" s="108"/>
      <c r="I51" s="109"/>
      <c r="J51" s="131">
        <f>J48+J49</f>
        <v>10133.333333333334</v>
      </c>
      <c r="K51" s="131">
        <f>K48+K49</f>
        <v>9200</v>
      </c>
      <c r="L51" s="131">
        <f>L48+L49</f>
        <v>8200</v>
      </c>
      <c r="M51" s="131">
        <f>M48+M49</f>
        <v>7200</v>
      </c>
      <c r="N51" s="131">
        <f>N48+N49</f>
        <v>7450</v>
      </c>
      <c r="O51" s="105"/>
    </row>
    <row r="52" spans="2:15" x14ac:dyDescent="0.2">
      <c r="B52" s="110"/>
      <c r="C52" s="126"/>
      <c r="D52" s="126"/>
      <c r="E52" s="111"/>
      <c r="F52" s="111"/>
      <c r="G52" s="111"/>
      <c r="H52" s="112"/>
      <c r="I52" s="112"/>
      <c r="J52" s="111"/>
      <c r="K52" s="111"/>
      <c r="L52" s="111"/>
      <c r="M52" s="111"/>
      <c r="N52" s="111"/>
      <c r="O52" s="113"/>
    </row>
    <row r="58" spans="2:15" ht="15" x14ac:dyDescent="0.25">
      <c r="C58" s="127"/>
      <c r="E58"/>
      <c r="F58"/>
    </row>
    <row r="59" spans="2:15" ht="15" x14ac:dyDescent="0.25">
      <c r="C59" s="127"/>
      <c r="E59"/>
      <c r="F59"/>
    </row>
    <row r="60" spans="2:15" ht="15" x14ac:dyDescent="0.25">
      <c r="C60" s="127"/>
      <c r="E60"/>
      <c r="F60"/>
    </row>
    <row r="61" spans="2:15" ht="15" x14ac:dyDescent="0.25">
      <c r="C61" s="127"/>
      <c r="E61"/>
      <c r="F61"/>
    </row>
    <row r="62" spans="2:15" ht="15" x14ac:dyDescent="0.25">
      <c r="C62" s="127"/>
      <c r="E62"/>
      <c r="F62"/>
    </row>
    <row r="63" spans="2:15" ht="15" x14ac:dyDescent="0.25">
      <c r="C63" s="127"/>
      <c r="E63"/>
      <c r="F63"/>
    </row>
    <row r="64" spans="2:15" ht="15" x14ac:dyDescent="0.25">
      <c r="C64" s="127"/>
      <c r="E64"/>
      <c r="F64"/>
    </row>
    <row r="65" spans="3:6" ht="15" x14ac:dyDescent="0.25">
      <c r="C65" s="127"/>
      <c r="E65"/>
      <c r="F65"/>
    </row>
    <row r="66" spans="3:6" ht="15" x14ac:dyDescent="0.25">
      <c r="C66" s="127"/>
      <c r="E66"/>
      <c r="F66"/>
    </row>
    <row r="67" spans="3:6" ht="15" x14ac:dyDescent="0.25">
      <c r="C67" s="127"/>
      <c r="E67"/>
      <c r="F67"/>
    </row>
    <row r="68" spans="3:6" ht="15" x14ac:dyDescent="0.25">
      <c r="C68" s="127"/>
      <c r="E68"/>
      <c r="F68"/>
    </row>
    <row r="69" spans="3:6" ht="15" x14ac:dyDescent="0.25">
      <c r="C69" s="127"/>
      <c r="E69"/>
      <c r="F69"/>
    </row>
    <row r="70" spans="3:6" ht="15" x14ac:dyDescent="0.25">
      <c r="C70" s="127"/>
      <c r="E70"/>
      <c r="F70"/>
    </row>
    <row r="71" spans="3:6" ht="15" x14ac:dyDescent="0.25">
      <c r="C71" s="127"/>
      <c r="E71"/>
      <c r="F71"/>
    </row>
    <row r="72" spans="3:6" ht="15" x14ac:dyDescent="0.25">
      <c r="C72" s="127"/>
      <c r="E72"/>
      <c r="F72"/>
    </row>
    <row r="73" spans="3:6" ht="15" x14ac:dyDescent="0.25">
      <c r="C73" s="127"/>
      <c r="E73"/>
      <c r="F73"/>
    </row>
    <row r="74" spans="3:6" ht="15" x14ac:dyDescent="0.25">
      <c r="C74" s="127"/>
      <c r="E74"/>
      <c r="F74"/>
    </row>
    <row r="75" spans="3:6" ht="15" x14ac:dyDescent="0.25">
      <c r="C75" s="127"/>
      <c r="E75"/>
      <c r="F75"/>
    </row>
  </sheetData>
  <sheetProtection algorithmName="SHA-512" hashValue="ACQijbLWNtnt9rFT8F4sFQktksg+YfOJqJ82KVjM+gGly4ytA0jF6uo6/T5Z4Bnrht30HTPG5JJ8R0Q4BO8onA==" saltValue="OeAL5q5ThUxyoMJjpF+KWw==" spinCount="100000" sheet="1" objects="1" scenarios="1"/>
  <pageMargins left="0.7" right="0.7" top="0.75" bottom="0.75" header="0.3" footer="0.3"/>
  <pageSetup paperSize="9" scale="74" orientation="landscape" r:id="rId1"/>
  <headerFooter>
    <oddFooter>&amp;F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F5369A7-51A2-4213-8DDD-F42B13860EA1}">
          <x14:formula1>
            <xm:f>'geg en rijksbijdr.'!$E$8:$I$8</xm:f>
          </x14:formula1>
          <xm:sqref>E8:E50</xm:sqref>
        </x14:dataValidation>
        <x14:dataValidation type="list" allowBlank="1" showInputMessage="1" showErrorMessage="1" xr:uid="{910E4658-0C7E-40FB-AB59-240E932BEC89}">
          <x14:formula1>
            <xm:f>saltab!$B$4:$M$4</xm:f>
          </x14:formula1>
          <xm:sqref>F8:F50</xm:sqref>
        </x14:dataValidation>
        <x14:dataValidation type="list" allowBlank="1" showInputMessage="1" showErrorMessage="1" xr:uid="{238D482B-1FEF-4B32-AE8B-65658D624622}">
          <x14:formula1>
            <xm:f>tab!$A$89:$A$100</xm:f>
          </x14:formula1>
          <xm:sqref>D8:D50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FA29-31C2-41A5-88C0-091085F82926}">
  <sheetPr>
    <pageSetUpPr fitToPage="1"/>
  </sheetPr>
  <dimension ref="B2:N42"/>
  <sheetViews>
    <sheetView zoomScale="85" zoomScaleNormal="85" workbookViewId="0"/>
  </sheetViews>
  <sheetFormatPr defaultColWidth="8.7109375" defaultRowHeight="12.75" x14ac:dyDescent="0.2"/>
  <cols>
    <col min="1" max="1" width="3.5703125" style="29" customWidth="1"/>
    <col min="2" max="2" width="2.5703125" style="29" customWidth="1"/>
    <col min="3" max="3" width="40.5703125" style="29" customWidth="1"/>
    <col min="4" max="4" width="1.5703125" style="29" customWidth="1"/>
    <col min="5" max="7" width="14.85546875" style="33" customWidth="1"/>
    <col min="8" max="8" width="14.85546875" style="24" customWidth="1"/>
    <col min="9" max="10" width="14.85546875" style="29" customWidth="1"/>
    <col min="11" max="11" width="2.5703125" style="29" customWidth="1"/>
    <col min="12" max="42" width="8.5703125" style="29" customWidth="1"/>
    <col min="43" max="16384" width="8.7109375" style="29"/>
  </cols>
  <sheetData>
    <row r="2" spans="2:11" ht="15.75" x14ac:dyDescent="0.25">
      <c r="B2" s="40" t="s">
        <v>264</v>
      </c>
      <c r="E2" s="30"/>
      <c r="F2" s="31"/>
      <c r="G2" s="31"/>
    </row>
    <row r="3" spans="2:11" ht="15.75" x14ac:dyDescent="0.25">
      <c r="B3" s="97" t="str">
        <f>'geg en rijksbijdr.'!E5</f>
        <v>Voorbeeldschool</v>
      </c>
      <c r="E3" s="30"/>
      <c r="F3" s="31"/>
      <c r="G3" s="31"/>
    </row>
    <row r="5" spans="2:11" x14ac:dyDescent="0.2">
      <c r="B5" s="99"/>
      <c r="C5" s="100"/>
      <c r="D5" s="100"/>
      <c r="E5" s="101"/>
      <c r="F5" s="101"/>
      <c r="G5" s="101"/>
      <c r="H5" s="102"/>
      <c r="I5" s="100"/>
      <c r="J5" s="100"/>
      <c r="K5" s="103"/>
    </row>
    <row r="6" spans="2:11" ht="12.95" customHeight="1" x14ac:dyDescent="0.2">
      <c r="B6" s="104"/>
      <c r="C6" s="92" t="s">
        <v>269</v>
      </c>
      <c r="E6" s="30"/>
      <c r="F6" s="30"/>
      <c r="G6" s="30"/>
      <c r="K6" s="105"/>
    </row>
    <row r="7" spans="2:11" x14ac:dyDescent="0.2">
      <c r="B7" s="104"/>
      <c r="C7" s="29" t="s">
        <v>270</v>
      </c>
      <c r="E7" s="106"/>
      <c r="F7" s="106"/>
      <c r="G7" s="106"/>
      <c r="I7" s="24"/>
      <c r="J7" s="24"/>
      <c r="K7" s="105"/>
    </row>
    <row r="8" spans="2:11" x14ac:dyDescent="0.2">
      <c r="B8" s="104"/>
      <c r="C8" s="18" t="s">
        <v>271</v>
      </c>
      <c r="D8" s="24"/>
      <c r="E8" s="24"/>
      <c r="F8" s="24"/>
      <c r="G8" s="24"/>
      <c r="H8" s="91"/>
      <c r="I8" s="91"/>
      <c r="J8" s="91"/>
      <c r="K8" s="105"/>
    </row>
    <row r="9" spans="2:11" x14ac:dyDescent="0.2">
      <c r="B9" s="104"/>
      <c r="C9" s="18" t="s">
        <v>272</v>
      </c>
      <c r="D9" s="24"/>
      <c r="E9" s="24"/>
      <c r="F9" s="24"/>
      <c r="G9" s="24"/>
      <c r="H9" s="91"/>
      <c r="I9" s="91"/>
      <c r="J9" s="91"/>
      <c r="K9" s="105"/>
    </row>
    <row r="10" spans="2:11" ht="15" x14ac:dyDescent="0.25">
      <c r="B10" s="104"/>
      <c r="C10" s="136" t="s">
        <v>284</v>
      </c>
      <c r="D10" s="24"/>
      <c r="E10" s="24"/>
      <c r="F10" s="24"/>
      <c r="G10" s="24"/>
      <c r="H10" s="91"/>
      <c r="I10" s="91"/>
      <c r="J10" s="91"/>
      <c r="K10" s="105"/>
    </row>
    <row r="11" spans="2:11" x14ac:dyDescent="0.2">
      <c r="B11" s="104"/>
      <c r="C11" s="18"/>
      <c r="D11" s="24"/>
      <c r="E11" s="24"/>
      <c r="F11" s="24"/>
      <c r="G11" s="24"/>
      <c r="H11" s="91"/>
      <c r="I11" s="91"/>
      <c r="J11" s="91"/>
      <c r="K11" s="105"/>
    </row>
    <row r="12" spans="2:11" x14ac:dyDescent="0.2">
      <c r="B12" s="104"/>
      <c r="C12" s="47" t="s">
        <v>215</v>
      </c>
      <c r="D12" s="48"/>
      <c r="E12" s="133">
        <f>F12-1</f>
        <v>2022</v>
      </c>
      <c r="F12" s="133">
        <f>'geg en rijksbijdr.'!E8</f>
        <v>2023</v>
      </c>
      <c r="G12" s="133">
        <f>'geg en rijksbijdr.'!F8</f>
        <v>2024</v>
      </c>
      <c r="H12" s="133">
        <f>'geg en rijksbijdr.'!G8</f>
        <v>2025</v>
      </c>
      <c r="I12" s="133">
        <f>'geg en rijksbijdr.'!H8</f>
        <v>2026</v>
      </c>
      <c r="J12" s="133">
        <f>'geg en rijksbijdr.'!I8</f>
        <v>2027</v>
      </c>
      <c r="K12" s="105"/>
    </row>
    <row r="13" spans="2:11" x14ac:dyDescent="0.2">
      <c r="B13" s="104"/>
      <c r="C13" s="134"/>
      <c r="D13" s="24"/>
      <c r="E13" s="30"/>
      <c r="F13" s="30"/>
      <c r="G13" s="30"/>
      <c r="K13" s="105"/>
    </row>
    <row r="14" spans="2:11" x14ac:dyDescent="0.2">
      <c r="B14" s="104"/>
      <c r="C14" s="134" t="s">
        <v>266</v>
      </c>
      <c r="D14" s="24"/>
      <c r="E14" s="135"/>
      <c r="F14" s="135">
        <f>E17</f>
        <v>200000</v>
      </c>
      <c r="G14" s="135">
        <f t="shared" ref="G14:J14" si="0">F17</f>
        <v>190000</v>
      </c>
      <c r="H14" s="135">
        <f t="shared" si="0"/>
        <v>190000</v>
      </c>
      <c r="I14" s="135">
        <f t="shared" si="0"/>
        <v>190000</v>
      </c>
      <c r="J14" s="135">
        <f t="shared" si="0"/>
        <v>190000</v>
      </c>
      <c r="K14" s="105"/>
    </row>
    <row r="15" spans="2:11" x14ac:dyDescent="0.2">
      <c r="B15" s="104"/>
      <c r="C15" s="134" t="s">
        <v>267</v>
      </c>
      <c r="D15" s="24"/>
      <c r="E15" s="135"/>
      <c r="F15" s="209">
        <v>-50000</v>
      </c>
      <c r="G15" s="209"/>
      <c r="H15" s="210"/>
      <c r="I15" s="209"/>
      <c r="J15" s="209"/>
      <c r="K15" s="105"/>
    </row>
    <row r="16" spans="2:11" x14ac:dyDescent="0.2">
      <c r="B16" s="104"/>
      <c r="C16" s="18" t="s">
        <v>268</v>
      </c>
      <c r="D16" s="24"/>
      <c r="E16" s="135"/>
      <c r="F16" s="209">
        <v>40000</v>
      </c>
      <c r="G16" s="209"/>
      <c r="H16" s="210"/>
      <c r="I16" s="209"/>
      <c r="J16" s="209"/>
      <c r="K16" s="105"/>
    </row>
    <row r="17" spans="2:14" x14ac:dyDescent="0.2">
      <c r="B17" s="104"/>
      <c r="C17" s="18" t="s">
        <v>265</v>
      </c>
      <c r="D17" s="24"/>
      <c r="E17" s="208">
        <v>200000</v>
      </c>
      <c r="F17" s="137">
        <f>SUM(F14:F16)</f>
        <v>190000</v>
      </c>
      <c r="G17" s="137">
        <f t="shared" ref="G17:J17" si="1">SUM(G14:G16)</f>
        <v>190000</v>
      </c>
      <c r="H17" s="137">
        <f t="shared" si="1"/>
        <v>190000</v>
      </c>
      <c r="I17" s="137">
        <f t="shared" si="1"/>
        <v>190000</v>
      </c>
      <c r="J17" s="137">
        <f t="shared" si="1"/>
        <v>190000</v>
      </c>
      <c r="K17" s="105"/>
    </row>
    <row r="18" spans="2:14" x14ac:dyDescent="0.2">
      <c r="B18" s="104"/>
      <c r="C18" s="18"/>
      <c r="D18" s="24"/>
      <c r="E18" s="30"/>
      <c r="F18" s="30"/>
      <c r="G18" s="30"/>
      <c r="K18" s="105"/>
    </row>
    <row r="19" spans="2:14" x14ac:dyDescent="0.2">
      <c r="B19" s="110"/>
      <c r="C19" s="111"/>
      <c r="D19" s="111"/>
      <c r="E19" s="111"/>
      <c r="F19" s="111"/>
      <c r="G19" s="111"/>
      <c r="H19" s="112"/>
      <c r="I19" s="111"/>
      <c r="J19" s="111"/>
      <c r="K19" s="113"/>
    </row>
    <row r="25" spans="2:14" ht="15" x14ac:dyDescent="0.25">
      <c r="C25"/>
      <c r="D25"/>
      <c r="E25"/>
    </row>
    <row r="26" spans="2:14" ht="15" x14ac:dyDescent="0.25">
      <c r="C26"/>
      <c r="D26"/>
      <c r="E26"/>
      <c r="N26" s="207"/>
    </row>
    <row r="27" spans="2:14" ht="15" x14ac:dyDescent="0.25">
      <c r="C27"/>
      <c r="D27"/>
      <c r="E27"/>
    </row>
    <row r="28" spans="2:14" ht="15" x14ac:dyDescent="0.25">
      <c r="C28"/>
      <c r="D28"/>
      <c r="E28"/>
    </row>
    <row r="29" spans="2:14" ht="15" x14ac:dyDescent="0.25">
      <c r="C29"/>
      <c r="D29"/>
      <c r="E29"/>
    </row>
    <row r="30" spans="2:14" s="33" customFormat="1" ht="15" x14ac:dyDescent="0.25">
      <c r="B30" s="29"/>
      <c r="C30"/>
      <c r="D30"/>
      <c r="E30"/>
      <c r="H30" s="24"/>
      <c r="I30" s="29"/>
      <c r="J30" s="29"/>
      <c r="K30" s="29"/>
      <c r="L30" s="29"/>
    </row>
    <row r="31" spans="2:14" s="33" customFormat="1" ht="15" x14ac:dyDescent="0.25">
      <c r="B31" s="29"/>
      <c r="C31"/>
      <c r="D31"/>
      <c r="E31"/>
      <c r="H31" s="24"/>
      <c r="I31" s="29"/>
      <c r="J31" s="29"/>
      <c r="K31" s="29"/>
      <c r="L31" s="29"/>
    </row>
    <row r="32" spans="2:14" s="33" customFormat="1" ht="15" x14ac:dyDescent="0.25">
      <c r="B32" s="29"/>
      <c r="C32"/>
      <c r="D32"/>
      <c r="E32"/>
      <c r="H32" s="24"/>
      <c r="I32" s="29"/>
      <c r="J32" s="29"/>
      <c r="K32" s="29"/>
      <c r="L32" s="29"/>
    </row>
    <row r="33" spans="2:12" s="33" customFormat="1" ht="15" x14ac:dyDescent="0.25">
      <c r="B33" s="29"/>
      <c r="C33"/>
      <c r="D33"/>
      <c r="E33"/>
      <c r="H33" s="24"/>
      <c r="I33" s="29"/>
      <c r="J33" s="29"/>
      <c r="K33" s="29"/>
      <c r="L33" s="29"/>
    </row>
    <row r="34" spans="2:12" s="33" customFormat="1" ht="15" x14ac:dyDescent="0.25">
      <c r="B34" s="29"/>
      <c r="C34"/>
      <c r="D34"/>
      <c r="E34"/>
      <c r="H34" s="24"/>
      <c r="I34" s="29"/>
      <c r="J34" s="29"/>
      <c r="K34" s="29"/>
      <c r="L34" s="29"/>
    </row>
    <row r="35" spans="2:12" s="33" customFormat="1" ht="15" x14ac:dyDescent="0.25">
      <c r="B35" s="29"/>
      <c r="C35"/>
      <c r="D35"/>
      <c r="E35"/>
      <c r="H35" s="24"/>
      <c r="I35" s="29"/>
      <c r="J35" s="29"/>
      <c r="K35" s="29"/>
      <c r="L35" s="29"/>
    </row>
    <row r="36" spans="2:12" s="33" customFormat="1" ht="15" x14ac:dyDescent="0.25">
      <c r="B36" s="29"/>
      <c r="C36"/>
      <c r="D36"/>
      <c r="E36"/>
      <c r="H36" s="24"/>
      <c r="I36" s="29"/>
      <c r="J36" s="29"/>
      <c r="K36" s="29"/>
      <c r="L36" s="29"/>
    </row>
    <row r="37" spans="2:12" s="33" customFormat="1" ht="15" x14ac:dyDescent="0.25">
      <c r="B37" s="29"/>
      <c r="C37"/>
      <c r="D37"/>
      <c r="E37"/>
      <c r="H37" s="24"/>
      <c r="I37" s="29"/>
      <c r="J37" s="29"/>
      <c r="K37" s="29"/>
      <c r="L37" s="29"/>
    </row>
    <row r="38" spans="2:12" s="33" customFormat="1" ht="15" x14ac:dyDescent="0.25">
      <c r="B38" s="29"/>
      <c r="C38"/>
      <c r="D38"/>
      <c r="E38"/>
      <c r="H38" s="24"/>
      <c r="I38" s="29"/>
      <c r="J38" s="29"/>
      <c r="K38" s="29"/>
      <c r="L38" s="29"/>
    </row>
    <row r="39" spans="2:12" s="33" customFormat="1" ht="15" x14ac:dyDescent="0.25">
      <c r="B39" s="29"/>
      <c r="C39"/>
      <c r="D39"/>
      <c r="E39"/>
      <c r="H39" s="24"/>
      <c r="I39" s="29"/>
      <c r="J39" s="29"/>
      <c r="K39" s="29"/>
      <c r="L39" s="29"/>
    </row>
    <row r="40" spans="2:12" s="33" customFormat="1" ht="15" x14ac:dyDescent="0.25">
      <c r="B40" s="29"/>
      <c r="C40"/>
      <c r="D40"/>
      <c r="E40"/>
      <c r="H40" s="24"/>
      <c r="I40" s="29"/>
      <c r="J40" s="29"/>
      <c r="K40" s="29"/>
      <c r="L40" s="29"/>
    </row>
    <row r="41" spans="2:12" s="33" customFormat="1" ht="15" x14ac:dyDescent="0.25">
      <c r="B41" s="29"/>
      <c r="C41"/>
      <c r="D41"/>
      <c r="E41"/>
      <c r="H41" s="24"/>
      <c r="I41" s="29"/>
      <c r="J41" s="29"/>
      <c r="K41" s="29"/>
      <c r="L41" s="29"/>
    </row>
    <row r="42" spans="2:12" s="33" customFormat="1" ht="15" x14ac:dyDescent="0.25">
      <c r="B42" s="29"/>
      <c r="C42"/>
      <c r="D42"/>
      <c r="E42"/>
      <c r="H42" s="24"/>
      <c r="I42" s="29"/>
      <c r="J42" s="29"/>
      <c r="K42" s="29"/>
      <c r="L42" s="29"/>
    </row>
  </sheetData>
  <sheetProtection algorithmName="SHA-512" hashValue="HEZINMOdQiXyO9huNagE2x1tyPhhY6l+2PrEiv3KkM5ANKVVCmOaBkTTpYZdgDfWfuGB5v2gTzTHjKnHCV+q6A==" saltValue="97f/tsEdeb1gn+3EG9WINQ==" spinCount="100000" sheet="1" objects="1" scenarios="1"/>
  <hyperlinks>
    <hyperlink ref="C10" r:id="rId1" xr:uid="{6A5425D4-748D-49D7-B13D-7927C917CF9F}"/>
  </hyperlinks>
  <pageMargins left="0.7" right="0.7" top="0.75" bottom="0.75" header="0.3" footer="0.3"/>
  <pageSetup paperSize="9" scale="98" orientation="landscape" r:id="rId2"/>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FBDC18B8-2704-4536-B22A-E9AC11012D28}">
          <x14:formula1>
            <xm:f>tab!$A$89:$A$100</xm:f>
          </x14:formula1>
          <xm:sqref>F8:F11</xm:sqref>
        </x14:dataValidation>
        <x14:dataValidation type="list" allowBlank="1" showInputMessage="1" showErrorMessage="1" xr:uid="{238FF992-DB90-4C78-ADA7-3AF486017C75}">
          <x14:formula1>
            <xm:f>saltab!$B$4:$M$4</xm:f>
          </x14:formula1>
          <xm:sqref>E8:E11</xm:sqref>
        </x14:dataValidation>
        <x14:dataValidation type="list" allowBlank="1" showInputMessage="1" showErrorMessage="1" xr:uid="{12BD3645-FB56-4FCA-8FA8-4145DF221AB5}">
          <x14:formula1>
            <xm:f>'geg en rijksbijdr.'!$E$8:$I$8</xm:f>
          </x14:formula1>
          <xm:sqref>D8:D18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7456-690C-49BE-87B1-41C9363AF9CB}">
  <sheetPr>
    <pageSetUpPr fitToPage="1"/>
  </sheetPr>
  <dimension ref="B2:N79"/>
  <sheetViews>
    <sheetView zoomScale="85" zoomScaleNormal="85" workbookViewId="0"/>
  </sheetViews>
  <sheetFormatPr defaultColWidth="8.7109375" defaultRowHeight="12.75" x14ac:dyDescent="0.2"/>
  <cols>
    <col min="1" max="1" width="3.5703125" style="1" customWidth="1"/>
    <col min="2" max="2" width="2.5703125" style="1" customWidth="1"/>
    <col min="3" max="3" width="40.85546875" style="1" customWidth="1"/>
    <col min="4" max="4" width="1.5703125" style="1" customWidth="1"/>
    <col min="5" max="5" width="14.7109375" style="1" customWidth="1"/>
    <col min="6" max="6" width="14.7109375" style="2" customWidth="1"/>
    <col min="7" max="10" width="14.7109375" style="1" customWidth="1"/>
    <col min="11" max="12" width="2.5703125" style="1" customWidth="1"/>
    <col min="13" max="43" width="8.5703125" style="1" customWidth="1"/>
    <col min="44" max="16384" width="8.7109375" style="1"/>
  </cols>
  <sheetData>
    <row r="2" spans="2:11" ht="15.75" x14ac:dyDescent="0.25">
      <c r="B2" s="40" t="s">
        <v>294</v>
      </c>
      <c r="F2" s="10"/>
    </row>
    <row r="3" spans="2:11" ht="15.75" x14ac:dyDescent="0.25">
      <c r="B3" s="97" t="str">
        <f>'geg en rijksbijdr.'!E5</f>
        <v>Voorbeeldschool</v>
      </c>
      <c r="F3" s="10"/>
    </row>
    <row r="5" spans="2:11" x14ac:dyDescent="0.2">
      <c r="B5" s="41"/>
      <c r="C5" s="42"/>
      <c r="D5" s="42"/>
      <c r="E5" s="42"/>
      <c r="F5" s="43"/>
      <c r="G5" s="42"/>
      <c r="H5" s="42"/>
      <c r="I5" s="42"/>
      <c r="J5" s="42"/>
      <c r="K5" s="44"/>
    </row>
    <row r="6" spans="2:11" x14ac:dyDescent="0.2">
      <c r="B6" s="45"/>
      <c r="E6" s="4" t="s">
        <v>299</v>
      </c>
      <c r="F6" s="268" t="s">
        <v>300</v>
      </c>
      <c r="G6" s="268"/>
      <c r="H6" s="268"/>
      <c r="I6" s="268"/>
      <c r="J6" s="268"/>
      <c r="K6" s="46"/>
    </row>
    <row r="7" spans="2:11" x14ac:dyDescent="0.2">
      <c r="B7" s="45"/>
      <c r="C7" s="47"/>
      <c r="D7" s="48"/>
      <c r="E7" s="49">
        <f>F7-1</f>
        <v>2022</v>
      </c>
      <c r="F7" s="49">
        <f>'geg en rijksbijdr.'!E8</f>
        <v>2023</v>
      </c>
      <c r="G7" s="49">
        <f>'geg en rijksbijdr.'!F8</f>
        <v>2024</v>
      </c>
      <c r="H7" s="49">
        <f>'geg en rijksbijdr.'!G8</f>
        <v>2025</v>
      </c>
      <c r="I7" s="49">
        <f>'geg en rijksbijdr.'!H8</f>
        <v>2026</v>
      </c>
      <c r="J7" s="49">
        <f>'geg en rijksbijdr.'!I8</f>
        <v>2027</v>
      </c>
      <c r="K7" s="46"/>
    </row>
    <row r="8" spans="2:11" x14ac:dyDescent="0.2">
      <c r="B8" s="45"/>
      <c r="C8" s="3" t="s">
        <v>85</v>
      </c>
      <c r="F8" s="5"/>
      <c r="G8" s="5"/>
      <c r="H8" s="5"/>
      <c r="I8" s="5"/>
      <c r="J8" s="5"/>
      <c r="K8" s="46"/>
    </row>
    <row r="9" spans="2:11" x14ac:dyDescent="0.2">
      <c r="B9" s="45"/>
      <c r="C9" s="1" t="s">
        <v>88</v>
      </c>
      <c r="E9" s="195"/>
      <c r="F9" s="50">
        <f>baten!E31</f>
        <v>2546591.7776076435</v>
      </c>
      <c r="G9" s="50">
        <f>baten!F31</f>
        <v>2559121.041096143</v>
      </c>
      <c r="H9" s="50">
        <f>baten!G31</f>
        <v>2571650.3045846429</v>
      </c>
      <c r="I9" s="50">
        <f>baten!H31</f>
        <v>2584179.5680731428</v>
      </c>
      <c r="J9" s="50">
        <f>baten!I31</f>
        <v>2584179.5680731428</v>
      </c>
      <c r="K9" s="46"/>
    </row>
    <row r="10" spans="2:11" x14ac:dyDescent="0.2">
      <c r="B10" s="45"/>
      <c r="C10" s="1" t="s">
        <v>89</v>
      </c>
      <c r="E10" s="195"/>
      <c r="F10" s="50">
        <f>baten!E38</f>
        <v>0</v>
      </c>
      <c r="G10" s="50">
        <f>baten!F38</f>
        <v>0</v>
      </c>
      <c r="H10" s="50">
        <f>baten!G38</f>
        <v>0</v>
      </c>
      <c r="I10" s="50">
        <f>baten!H38</f>
        <v>0</v>
      </c>
      <c r="J10" s="50">
        <f>baten!I38</f>
        <v>0</v>
      </c>
      <c r="K10" s="46"/>
    </row>
    <row r="11" spans="2:11" x14ac:dyDescent="0.2">
      <c r="B11" s="45"/>
      <c r="C11" s="1" t="s">
        <v>93</v>
      </c>
      <c r="E11" s="195"/>
      <c r="F11" s="50">
        <f>baten!E56</f>
        <v>0</v>
      </c>
      <c r="G11" s="50">
        <f>baten!F56</f>
        <v>0</v>
      </c>
      <c r="H11" s="50">
        <f>baten!G56</f>
        <v>0</v>
      </c>
      <c r="I11" s="50">
        <f>baten!H56</f>
        <v>0</v>
      </c>
      <c r="J11" s="50">
        <f>baten!I56</f>
        <v>0</v>
      </c>
      <c r="K11" s="46"/>
    </row>
    <row r="12" spans="2:11" x14ac:dyDescent="0.2">
      <c r="B12" s="45"/>
      <c r="C12" s="1" t="s">
        <v>131</v>
      </c>
      <c r="E12" s="51">
        <f>SUM(E9:E11)</f>
        <v>0</v>
      </c>
      <c r="F12" s="51">
        <f>SUM(F9:F11)</f>
        <v>2546591.7776076435</v>
      </c>
      <c r="G12" s="51">
        <f t="shared" ref="G12:J12" si="0">SUM(G9:G11)</f>
        <v>2559121.041096143</v>
      </c>
      <c r="H12" s="51">
        <f t="shared" si="0"/>
        <v>2571650.3045846429</v>
      </c>
      <c r="I12" s="51">
        <f t="shared" si="0"/>
        <v>2584179.5680731428</v>
      </c>
      <c r="J12" s="51">
        <f t="shared" si="0"/>
        <v>2584179.5680731428</v>
      </c>
      <c r="K12" s="46"/>
    </row>
    <row r="13" spans="2:11" x14ac:dyDescent="0.2">
      <c r="B13" s="45"/>
      <c r="F13" s="50"/>
      <c r="G13" s="50"/>
      <c r="H13" s="50"/>
      <c r="I13" s="50"/>
      <c r="J13" s="50"/>
      <c r="K13" s="46"/>
    </row>
    <row r="14" spans="2:11" x14ac:dyDescent="0.2">
      <c r="B14" s="45"/>
      <c r="C14" s="3" t="s">
        <v>132</v>
      </c>
      <c r="F14" s="138"/>
      <c r="G14" s="138"/>
      <c r="H14" s="138"/>
      <c r="I14" s="138"/>
      <c r="J14" s="138"/>
      <c r="K14" s="46"/>
    </row>
    <row r="15" spans="2:11" x14ac:dyDescent="0.2">
      <c r="B15" s="45"/>
      <c r="C15" s="1" t="s">
        <v>133</v>
      </c>
      <c r="E15" s="195"/>
      <c r="F15" s="138">
        <f>loonkosten!Q51</f>
        <v>137662.19999999998</v>
      </c>
      <c r="G15" s="138">
        <f>loonkosten!Q101</f>
        <v>0</v>
      </c>
      <c r="H15" s="138">
        <f>loonkosten!Q151</f>
        <v>0</v>
      </c>
      <c r="I15" s="138">
        <f>loonkosten!Q201</f>
        <v>0</v>
      </c>
      <c r="J15" s="138">
        <f>loonkosten!Q251</f>
        <v>0</v>
      </c>
      <c r="K15" s="46"/>
    </row>
    <row r="16" spans="2:11" x14ac:dyDescent="0.2">
      <c r="B16" s="45"/>
      <c r="C16" s="1" t="s">
        <v>134</v>
      </c>
      <c r="E16" s="195"/>
      <c r="F16" s="138">
        <f>ov.lasten!E28</f>
        <v>0</v>
      </c>
      <c r="G16" s="138">
        <f>ov.lasten!F28</f>
        <v>0</v>
      </c>
      <c r="H16" s="138">
        <f>ov.lasten!G28</f>
        <v>0</v>
      </c>
      <c r="I16" s="138">
        <f>ov.lasten!H28</f>
        <v>0</v>
      </c>
      <c r="J16" s="138">
        <f>ov.lasten!I28</f>
        <v>0</v>
      </c>
      <c r="K16" s="46"/>
    </row>
    <row r="17" spans="2:14" x14ac:dyDescent="0.2">
      <c r="B17" s="45"/>
      <c r="C17" s="1" t="s">
        <v>135</v>
      </c>
      <c r="E17" s="51">
        <f>SUM(E15:E16)</f>
        <v>0</v>
      </c>
      <c r="F17" s="51">
        <f>SUM(F15:F16)</f>
        <v>137662.19999999998</v>
      </c>
      <c r="G17" s="51">
        <f t="shared" ref="G17:J17" si="1">SUM(G15:G16)</f>
        <v>0</v>
      </c>
      <c r="H17" s="51">
        <f t="shared" si="1"/>
        <v>0</v>
      </c>
      <c r="I17" s="51">
        <f t="shared" si="1"/>
        <v>0</v>
      </c>
      <c r="J17" s="51">
        <f t="shared" si="1"/>
        <v>0</v>
      </c>
      <c r="K17" s="46"/>
    </row>
    <row r="18" spans="2:14" x14ac:dyDescent="0.2">
      <c r="B18" s="45"/>
      <c r="F18" s="50"/>
      <c r="G18" s="50"/>
      <c r="H18" s="50"/>
      <c r="I18" s="50"/>
      <c r="J18" s="50"/>
      <c r="K18" s="46"/>
    </row>
    <row r="19" spans="2:14" x14ac:dyDescent="0.2">
      <c r="B19" s="45"/>
      <c r="C19" s="1" t="s">
        <v>136</v>
      </c>
      <c r="E19" s="195"/>
      <c r="F19" s="50">
        <f>'mj investeringen'!J51</f>
        <v>10133.333333333334</v>
      </c>
      <c r="G19" s="50">
        <f>'mj investeringen'!K51</f>
        <v>9200</v>
      </c>
      <c r="H19" s="50">
        <f>'mj investeringen'!L51</f>
        <v>8200</v>
      </c>
      <c r="I19" s="50">
        <f>'mj investeringen'!M51</f>
        <v>7200</v>
      </c>
      <c r="J19" s="50">
        <f>'mj investeringen'!N51</f>
        <v>7450</v>
      </c>
      <c r="K19" s="46"/>
    </row>
    <row r="20" spans="2:14" x14ac:dyDescent="0.2">
      <c r="B20" s="45"/>
      <c r="C20" s="1" t="s">
        <v>137</v>
      </c>
      <c r="E20" s="195"/>
      <c r="F20" s="138">
        <f>ov.lasten!E44</f>
        <v>0</v>
      </c>
      <c r="G20" s="138">
        <f>ov.lasten!F44</f>
        <v>0</v>
      </c>
      <c r="H20" s="138">
        <f>ov.lasten!G44</f>
        <v>0</v>
      </c>
      <c r="I20" s="138">
        <f>ov.lasten!H44</f>
        <v>0</v>
      </c>
      <c r="J20" s="138">
        <f>ov.lasten!I44</f>
        <v>0</v>
      </c>
      <c r="K20" s="46"/>
    </row>
    <row r="21" spans="2:14" x14ac:dyDescent="0.2">
      <c r="B21" s="45"/>
      <c r="C21" s="1" t="s">
        <v>138</v>
      </c>
      <c r="E21" s="195"/>
      <c r="F21" s="138">
        <f>ov.lasten!E56</f>
        <v>0</v>
      </c>
      <c r="G21" s="138">
        <f>ov.lasten!F56</f>
        <v>0</v>
      </c>
      <c r="H21" s="138">
        <f>ov.lasten!G56</f>
        <v>0</v>
      </c>
      <c r="I21" s="138">
        <f>ov.lasten!H56</f>
        <v>0</v>
      </c>
      <c r="J21" s="138">
        <f>ov.lasten!I56</f>
        <v>0</v>
      </c>
      <c r="K21" s="46"/>
    </row>
    <row r="22" spans="2:14" x14ac:dyDescent="0.2">
      <c r="B22" s="45"/>
      <c r="C22" s="1" t="s">
        <v>139</v>
      </c>
      <c r="E22" s="195"/>
      <c r="F22" s="138">
        <f>ov.lasten!E78</f>
        <v>0</v>
      </c>
      <c r="G22" s="138">
        <f>ov.lasten!F78</f>
        <v>0</v>
      </c>
      <c r="H22" s="138">
        <f>ov.lasten!G78</f>
        <v>0</v>
      </c>
      <c r="I22" s="138">
        <f>ov.lasten!H78</f>
        <v>0</v>
      </c>
      <c r="J22" s="138">
        <f>ov.lasten!I78</f>
        <v>0</v>
      </c>
      <c r="K22" s="46"/>
    </row>
    <row r="23" spans="2:14" x14ac:dyDescent="0.2">
      <c r="B23" s="45"/>
      <c r="C23" s="1" t="s">
        <v>140</v>
      </c>
      <c r="E23" s="139">
        <f>SUM(E17:E22)</f>
        <v>0</v>
      </c>
      <c r="F23" s="139">
        <f>SUM(F17:F22)</f>
        <v>147795.53333333333</v>
      </c>
      <c r="G23" s="139">
        <f t="shared" ref="G23:J23" si="2">SUM(G17:G22)</f>
        <v>9200</v>
      </c>
      <c r="H23" s="139">
        <f t="shared" si="2"/>
        <v>8200</v>
      </c>
      <c r="I23" s="139">
        <f t="shared" si="2"/>
        <v>7200</v>
      </c>
      <c r="J23" s="139">
        <f t="shared" si="2"/>
        <v>7450</v>
      </c>
      <c r="K23" s="46"/>
    </row>
    <row r="24" spans="2:14" x14ac:dyDescent="0.2">
      <c r="B24" s="45"/>
      <c r="F24" s="138"/>
      <c r="G24" s="138"/>
      <c r="H24" s="138"/>
      <c r="I24" s="138"/>
      <c r="J24" s="138"/>
      <c r="K24" s="46"/>
    </row>
    <row r="25" spans="2:14" x14ac:dyDescent="0.2">
      <c r="B25" s="45"/>
      <c r="C25" s="3" t="s">
        <v>141</v>
      </c>
      <c r="E25" s="140">
        <f t="shared" ref="E25:J25" si="3">E12-E23</f>
        <v>0</v>
      </c>
      <c r="F25" s="140">
        <f t="shared" si="3"/>
        <v>2398796.2442743103</v>
      </c>
      <c r="G25" s="140">
        <f t="shared" si="3"/>
        <v>2549921.041096143</v>
      </c>
      <c r="H25" s="140">
        <f t="shared" si="3"/>
        <v>2563450.3045846429</v>
      </c>
      <c r="I25" s="140">
        <f t="shared" si="3"/>
        <v>2576979.5680731428</v>
      </c>
      <c r="J25" s="140">
        <f t="shared" si="3"/>
        <v>2576729.5680731428</v>
      </c>
      <c r="K25" s="46"/>
    </row>
    <row r="26" spans="2:14" x14ac:dyDescent="0.2">
      <c r="B26" s="45"/>
      <c r="F26" s="51"/>
      <c r="G26" s="51"/>
      <c r="H26" s="51"/>
      <c r="I26" s="51"/>
      <c r="J26" s="51"/>
      <c r="K26" s="46"/>
    </row>
    <row r="27" spans="2:14" x14ac:dyDescent="0.2">
      <c r="B27" s="45"/>
      <c r="C27" s="1" t="s">
        <v>142</v>
      </c>
      <c r="E27" s="211"/>
      <c r="F27" s="211"/>
      <c r="G27" s="211"/>
      <c r="H27" s="211"/>
      <c r="I27" s="211"/>
      <c r="J27" s="211"/>
      <c r="K27" s="46"/>
    </row>
    <row r="28" spans="2:14" x14ac:dyDescent="0.2">
      <c r="B28" s="45"/>
      <c r="C28" s="3"/>
      <c r="D28" s="3"/>
      <c r="E28" s="3"/>
      <c r="G28" s="2"/>
      <c r="H28" s="2"/>
      <c r="I28" s="2"/>
      <c r="J28" s="2"/>
      <c r="K28" s="46"/>
    </row>
    <row r="29" spans="2:14" x14ac:dyDescent="0.2">
      <c r="B29" s="45"/>
      <c r="C29" s="3" t="s">
        <v>143</v>
      </c>
      <c r="D29" s="3"/>
      <c r="E29" s="141">
        <f>E25+E27</f>
        <v>0</v>
      </c>
      <c r="F29" s="141">
        <f>F25+F27</f>
        <v>2398796.2442743103</v>
      </c>
      <c r="G29" s="141">
        <f t="shared" ref="G29:J29" si="4">G25+G27</f>
        <v>2549921.041096143</v>
      </c>
      <c r="H29" s="141">
        <f t="shared" si="4"/>
        <v>2563450.3045846429</v>
      </c>
      <c r="I29" s="141">
        <f t="shared" si="4"/>
        <v>2576979.5680731428</v>
      </c>
      <c r="J29" s="141">
        <f t="shared" si="4"/>
        <v>2576729.5680731428</v>
      </c>
      <c r="K29" s="46"/>
      <c r="M29" s="12"/>
      <c r="N29" s="7"/>
    </row>
    <row r="30" spans="2:14" x14ac:dyDescent="0.2">
      <c r="B30" s="67"/>
      <c r="C30" s="68"/>
      <c r="D30" s="68"/>
      <c r="E30" s="68"/>
      <c r="F30" s="68"/>
      <c r="G30" s="68"/>
      <c r="H30" s="68"/>
      <c r="I30" s="68"/>
      <c r="J30" s="68"/>
      <c r="K30" s="69"/>
    </row>
    <row r="31" spans="2:14" x14ac:dyDescent="0.2">
      <c r="B31" s="1" t="s">
        <v>301</v>
      </c>
      <c r="C31" s="1" t="s">
        <v>302</v>
      </c>
      <c r="F31" s="1"/>
    </row>
    <row r="33" spans="2:11" x14ac:dyDescent="0.2">
      <c r="E33" s="2"/>
    </row>
    <row r="34" spans="2:11" x14ac:dyDescent="0.2">
      <c r="B34" s="41"/>
      <c r="C34" s="42"/>
      <c r="D34" s="42"/>
      <c r="E34" s="43"/>
      <c r="F34" s="43"/>
      <c r="G34" s="42"/>
      <c r="H34" s="42"/>
      <c r="I34" s="42"/>
      <c r="J34" s="42"/>
      <c r="K34" s="44"/>
    </row>
    <row r="35" spans="2:11" x14ac:dyDescent="0.2">
      <c r="B35" s="45"/>
      <c r="C35" s="47" t="s">
        <v>215</v>
      </c>
      <c r="D35" s="48"/>
      <c r="E35" s="49">
        <f>F35-1</f>
        <v>2022</v>
      </c>
      <c r="F35" s="49">
        <f>'geg en rijksbijdr.'!E8</f>
        <v>2023</v>
      </c>
      <c r="G35" s="49">
        <f>'geg en rijksbijdr.'!F8</f>
        <v>2024</v>
      </c>
      <c r="H35" s="49">
        <f>'geg en rijksbijdr.'!G8</f>
        <v>2025</v>
      </c>
      <c r="I35" s="49">
        <f>'geg en rijksbijdr.'!H8</f>
        <v>2026</v>
      </c>
      <c r="J35" s="49">
        <f>'geg en rijksbijdr.'!I8</f>
        <v>2027</v>
      </c>
      <c r="K35" s="46"/>
    </row>
    <row r="36" spans="2:11" x14ac:dyDescent="0.2">
      <c r="B36" s="45"/>
      <c r="C36" s="212" t="s">
        <v>216</v>
      </c>
      <c r="E36" s="50"/>
      <c r="F36" s="50"/>
      <c r="G36" s="50"/>
      <c r="H36" s="50"/>
      <c r="I36" s="50"/>
      <c r="J36" s="50"/>
      <c r="K36" s="46"/>
    </row>
    <row r="37" spans="2:11" x14ac:dyDescent="0.2">
      <c r="B37" s="45"/>
      <c r="C37" s="213" t="s">
        <v>217</v>
      </c>
      <c r="E37" s="220">
        <v>0</v>
      </c>
      <c r="F37" s="50">
        <f>E37-kasgeldprognose!E24-kasgeldprognose!E25</f>
        <v>0</v>
      </c>
      <c r="G37" s="50">
        <f>F37-kasgeldprognose!F24-kasgeldprognose!F25</f>
        <v>0</v>
      </c>
      <c r="H37" s="50">
        <f>G37-kasgeldprognose!G24-kasgeldprognose!G25</f>
        <v>0</v>
      </c>
      <c r="I37" s="50">
        <f>H37-kasgeldprognose!H24-kasgeldprognose!H25</f>
        <v>0</v>
      </c>
      <c r="J37" s="50">
        <f>I37-kasgeldprognose!I24-kasgeldprognose!I25</f>
        <v>0</v>
      </c>
      <c r="K37" s="46"/>
    </row>
    <row r="38" spans="2:11" x14ac:dyDescent="0.2">
      <c r="B38" s="45"/>
      <c r="C38" s="213" t="s">
        <v>218</v>
      </c>
      <c r="E38" s="220">
        <v>500000</v>
      </c>
      <c r="F38" s="50">
        <f>E38-kasgeldprognose!E22-kasgeldprognose!E23-kasgeldprognose!E12</f>
        <v>493866.66666666669</v>
      </c>
      <c r="G38" s="50">
        <f>F38-kasgeldprognose!F22-kasgeldprognose!F23-kasgeldprognose!F12</f>
        <v>484666.66666666669</v>
      </c>
      <c r="H38" s="50">
        <f>G38-kasgeldprognose!G22-kasgeldprognose!G23-kasgeldprognose!G12</f>
        <v>476466.66666666669</v>
      </c>
      <c r="I38" s="50">
        <f>H38-kasgeldprognose!H22-kasgeldprognose!H23-kasgeldprognose!H12</f>
        <v>469266.66666666669</v>
      </c>
      <c r="J38" s="50">
        <f>I38-kasgeldprognose!I22-kasgeldprognose!I23-kasgeldprognose!I12</f>
        <v>471816.66666666669</v>
      </c>
      <c r="K38" s="46"/>
    </row>
    <row r="39" spans="2:11" x14ac:dyDescent="0.2">
      <c r="B39" s="45"/>
      <c r="C39" s="213" t="s">
        <v>219</v>
      </c>
      <c r="E39" s="220">
        <v>0</v>
      </c>
      <c r="F39" s="50">
        <f>E39-kasgeldprognose!E26-kasgeldprognose!E27</f>
        <v>0</v>
      </c>
      <c r="G39" s="50">
        <f>F39-kasgeldprognose!F26-kasgeldprognose!F27</f>
        <v>0</v>
      </c>
      <c r="H39" s="50">
        <f>G39-kasgeldprognose!G26-kasgeldprognose!G27</f>
        <v>0</v>
      </c>
      <c r="I39" s="50">
        <f>H39-kasgeldprognose!H26-kasgeldprognose!H27</f>
        <v>0</v>
      </c>
      <c r="J39" s="50">
        <f>I39-kasgeldprognose!I26-kasgeldprognose!I27</f>
        <v>0</v>
      </c>
      <c r="K39" s="46"/>
    </row>
    <row r="40" spans="2:11" x14ac:dyDescent="0.2">
      <c r="B40" s="45"/>
      <c r="C40" s="214"/>
      <c r="E40" s="51">
        <f t="shared" ref="E40:J40" si="5">SUM(E37:E39)</f>
        <v>500000</v>
      </c>
      <c r="F40" s="51">
        <f t="shared" si="5"/>
        <v>493866.66666666669</v>
      </c>
      <c r="G40" s="51">
        <f t="shared" si="5"/>
        <v>484666.66666666669</v>
      </c>
      <c r="H40" s="51">
        <f t="shared" si="5"/>
        <v>476466.66666666669</v>
      </c>
      <c r="I40" s="51">
        <f t="shared" si="5"/>
        <v>469266.66666666669</v>
      </c>
      <c r="J40" s="51">
        <f t="shared" si="5"/>
        <v>471816.66666666669</v>
      </c>
      <c r="K40" s="46"/>
    </row>
    <row r="41" spans="2:11" x14ac:dyDescent="0.2">
      <c r="B41" s="45"/>
      <c r="C41" s="212" t="s">
        <v>220</v>
      </c>
      <c r="E41" s="50"/>
      <c r="F41" s="50"/>
      <c r="G41" s="50"/>
      <c r="H41" s="50"/>
      <c r="I41" s="50"/>
      <c r="J41" s="50"/>
      <c r="K41" s="46"/>
    </row>
    <row r="42" spans="2:11" x14ac:dyDescent="0.2">
      <c r="B42" s="45"/>
      <c r="C42" s="213" t="s">
        <v>221</v>
      </c>
      <c r="E42" s="220">
        <v>0</v>
      </c>
      <c r="F42" s="220">
        <f t="shared" ref="F42:J44" si="6">E42</f>
        <v>0</v>
      </c>
      <c r="G42" s="220">
        <f t="shared" si="6"/>
        <v>0</v>
      </c>
      <c r="H42" s="220">
        <f t="shared" si="6"/>
        <v>0</v>
      </c>
      <c r="I42" s="220">
        <f t="shared" si="6"/>
        <v>0</v>
      </c>
      <c r="J42" s="220">
        <f t="shared" si="6"/>
        <v>0</v>
      </c>
      <c r="K42" s="46"/>
    </row>
    <row r="43" spans="2:11" x14ac:dyDescent="0.2">
      <c r="B43" s="45"/>
      <c r="C43" s="213" t="s">
        <v>222</v>
      </c>
      <c r="E43" s="220">
        <v>100000</v>
      </c>
      <c r="F43" s="220">
        <f t="shared" si="6"/>
        <v>100000</v>
      </c>
      <c r="G43" s="220">
        <f t="shared" si="6"/>
        <v>100000</v>
      </c>
      <c r="H43" s="220">
        <f t="shared" si="6"/>
        <v>100000</v>
      </c>
      <c r="I43" s="220">
        <f t="shared" si="6"/>
        <v>100000</v>
      </c>
      <c r="J43" s="220">
        <f t="shared" si="6"/>
        <v>100000</v>
      </c>
      <c r="K43" s="46"/>
    </row>
    <row r="44" spans="2:11" x14ac:dyDescent="0.2">
      <c r="B44" s="45"/>
      <c r="C44" s="213" t="s">
        <v>223</v>
      </c>
      <c r="E44" s="220">
        <v>0</v>
      </c>
      <c r="F44" s="220">
        <f t="shared" si="6"/>
        <v>0</v>
      </c>
      <c r="G44" s="220">
        <f t="shared" si="6"/>
        <v>0</v>
      </c>
      <c r="H44" s="220">
        <f t="shared" si="6"/>
        <v>0</v>
      </c>
      <c r="I44" s="220">
        <f t="shared" si="6"/>
        <v>0</v>
      </c>
      <c r="J44" s="220">
        <f t="shared" si="6"/>
        <v>0</v>
      </c>
      <c r="K44" s="46"/>
    </row>
    <row r="45" spans="2:11" x14ac:dyDescent="0.2">
      <c r="B45" s="45"/>
      <c r="C45" s="213" t="s">
        <v>224</v>
      </c>
      <c r="E45" s="220">
        <v>700000</v>
      </c>
      <c r="F45" s="50">
        <f>kasgeldprognose!E34</f>
        <v>3094929.5776076438</v>
      </c>
      <c r="G45" s="50">
        <f>kasgeldprognose!F34</f>
        <v>5654050.6187037863</v>
      </c>
      <c r="H45" s="50">
        <f>kasgeldprognose!G34</f>
        <v>8225700.9232884292</v>
      </c>
      <c r="I45" s="50">
        <f>kasgeldprognose!H34</f>
        <v>10809880.491361571</v>
      </c>
      <c r="J45" s="50">
        <f>kasgeldprognose!I34</f>
        <v>13384060.059434714</v>
      </c>
      <c r="K45" s="46"/>
    </row>
    <row r="46" spans="2:11" x14ac:dyDescent="0.2">
      <c r="B46" s="45"/>
      <c r="C46" s="214"/>
      <c r="E46" s="51">
        <f t="shared" ref="E46:J46" si="7">SUM(E42:E45)</f>
        <v>800000</v>
      </c>
      <c r="F46" s="51">
        <f t="shared" si="7"/>
        <v>3194929.5776076438</v>
      </c>
      <c r="G46" s="51">
        <f t="shared" si="7"/>
        <v>5754050.6187037863</v>
      </c>
      <c r="H46" s="51">
        <f t="shared" si="7"/>
        <v>8325700.9232884292</v>
      </c>
      <c r="I46" s="51">
        <f t="shared" si="7"/>
        <v>10909880.491361571</v>
      </c>
      <c r="J46" s="51">
        <f t="shared" si="7"/>
        <v>13484060.059434714</v>
      </c>
      <c r="K46" s="46"/>
    </row>
    <row r="47" spans="2:11" x14ac:dyDescent="0.2">
      <c r="B47" s="45"/>
      <c r="C47" s="213"/>
      <c r="E47" s="50"/>
      <c r="F47" s="50"/>
      <c r="G47" s="50"/>
      <c r="H47" s="50"/>
      <c r="I47" s="50"/>
      <c r="J47" s="50"/>
      <c r="K47" s="46"/>
    </row>
    <row r="48" spans="2:11" x14ac:dyDescent="0.2">
      <c r="B48" s="45"/>
      <c r="C48" s="214" t="s">
        <v>225</v>
      </c>
      <c r="E48" s="215">
        <f t="shared" ref="E48:J48" si="8">E40+E46</f>
        <v>1300000</v>
      </c>
      <c r="F48" s="215">
        <f t="shared" si="8"/>
        <v>3688796.2442743103</v>
      </c>
      <c r="G48" s="215">
        <f t="shared" si="8"/>
        <v>6238717.2853704533</v>
      </c>
      <c r="H48" s="215">
        <f t="shared" si="8"/>
        <v>8802167.5899550952</v>
      </c>
      <c r="I48" s="215">
        <f t="shared" si="8"/>
        <v>11379147.158028238</v>
      </c>
      <c r="J48" s="215">
        <f t="shared" si="8"/>
        <v>13955876.72610138</v>
      </c>
      <c r="K48" s="46"/>
    </row>
    <row r="49" spans="2:13" x14ac:dyDescent="0.2">
      <c r="B49" s="45"/>
      <c r="C49" s="216"/>
      <c r="E49" s="50"/>
      <c r="F49" s="50"/>
      <c r="G49" s="50"/>
      <c r="H49" s="50"/>
      <c r="I49" s="50"/>
      <c r="J49" s="50"/>
      <c r="K49" s="46"/>
    </row>
    <row r="50" spans="2:13" x14ac:dyDescent="0.2">
      <c r="B50" s="45"/>
      <c r="C50" s="213" t="s">
        <v>226</v>
      </c>
      <c r="E50" s="50"/>
      <c r="F50" s="50"/>
      <c r="G50" s="50"/>
      <c r="H50" s="50"/>
      <c r="I50" s="50"/>
      <c r="J50" s="50"/>
      <c r="K50" s="46"/>
    </row>
    <row r="51" spans="2:13" x14ac:dyDescent="0.2">
      <c r="B51" s="45"/>
      <c r="C51" s="213" t="s">
        <v>227</v>
      </c>
      <c r="E51" s="220">
        <v>300000</v>
      </c>
      <c r="F51" s="50">
        <f>E55+'MJB en balans'!F29-SUM('MJB en balans'!F52:F54)</f>
        <v>2698796.2442743103</v>
      </c>
      <c r="G51" s="50">
        <f>F55+'MJB en balans'!G29-SUM('MJB en balans'!G52:G54)</f>
        <v>5248717.2853704533</v>
      </c>
      <c r="H51" s="50">
        <f>G55+'MJB en balans'!H29-SUM('MJB en balans'!H52:H54)</f>
        <v>7812167.5899550961</v>
      </c>
      <c r="I51" s="50">
        <f>H55+'MJB en balans'!I29-SUM('MJB en balans'!I52:I54)</f>
        <v>10389147.158028239</v>
      </c>
      <c r="J51" s="50">
        <f>I55+'MJB en balans'!J29-SUM('MJB en balans'!J52:J54)</f>
        <v>12965876.726101382</v>
      </c>
      <c r="K51" s="46"/>
    </row>
    <row r="52" spans="2:13" x14ac:dyDescent="0.2">
      <c r="B52" s="45"/>
      <c r="C52" s="213" t="s">
        <v>228</v>
      </c>
      <c r="E52" s="221">
        <v>200000</v>
      </c>
      <c r="F52" s="220">
        <f t="shared" ref="F52:J54" si="9">E52</f>
        <v>200000</v>
      </c>
      <c r="G52" s="220">
        <f t="shared" si="9"/>
        <v>200000</v>
      </c>
      <c r="H52" s="220">
        <f t="shared" si="9"/>
        <v>200000</v>
      </c>
      <c r="I52" s="220">
        <f t="shared" si="9"/>
        <v>200000</v>
      </c>
      <c r="J52" s="220">
        <f t="shared" si="9"/>
        <v>200000</v>
      </c>
      <c r="K52" s="46"/>
    </row>
    <row r="53" spans="2:13" x14ac:dyDescent="0.2">
      <c r="B53" s="45"/>
      <c r="C53" s="213" t="s">
        <v>229</v>
      </c>
      <c r="E53" s="222"/>
      <c r="F53" s="220">
        <f t="shared" si="9"/>
        <v>0</v>
      </c>
      <c r="G53" s="220">
        <f t="shared" si="9"/>
        <v>0</v>
      </c>
      <c r="H53" s="220">
        <f t="shared" si="9"/>
        <v>0</v>
      </c>
      <c r="I53" s="220">
        <f t="shared" si="9"/>
        <v>0</v>
      </c>
      <c r="J53" s="220">
        <f t="shared" si="9"/>
        <v>0</v>
      </c>
      <c r="K53" s="46"/>
    </row>
    <row r="54" spans="2:13" x14ac:dyDescent="0.2">
      <c r="B54" s="45"/>
      <c r="C54" s="213" t="s">
        <v>230</v>
      </c>
      <c r="E54" s="222"/>
      <c r="F54" s="220">
        <f t="shared" si="9"/>
        <v>0</v>
      </c>
      <c r="G54" s="220">
        <f t="shared" si="9"/>
        <v>0</v>
      </c>
      <c r="H54" s="220">
        <f t="shared" si="9"/>
        <v>0</v>
      </c>
      <c r="I54" s="220">
        <f t="shared" si="9"/>
        <v>0</v>
      </c>
      <c r="J54" s="220">
        <f t="shared" si="9"/>
        <v>0</v>
      </c>
      <c r="K54" s="46"/>
    </row>
    <row r="55" spans="2:13" x14ac:dyDescent="0.2">
      <c r="B55" s="45"/>
      <c r="C55" s="217"/>
      <c r="E55" s="51">
        <f t="shared" ref="E55:J55" si="10">SUM(E51:E54)</f>
        <v>500000</v>
      </c>
      <c r="F55" s="51">
        <f t="shared" si="10"/>
        <v>2898796.2442743103</v>
      </c>
      <c r="G55" s="51">
        <f t="shared" si="10"/>
        <v>5448717.2853704533</v>
      </c>
      <c r="H55" s="51">
        <f t="shared" si="10"/>
        <v>8012167.5899550961</v>
      </c>
      <c r="I55" s="51">
        <f t="shared" si="10"/>
        <v>10589147.158028239</v>
      </c>
      <c r="J55" s="51">
        <f t="shared" si="10"/>
        <v>13165876.726101382</v>
      </c>
      <c r="K55" s="46"/>
    </row>
    <row r="56" spans="2:13" x14ac:dyDescent="0.2">
      <c r="B56" s="45"/>
      <c r="C56" s="213" t="s">
        <v>231</v>
      </c>
      <c r="E56" s="50"/>
      <c r="F56" s="50"/>
      <c r="G56" s="50"/>
      <c r="H56" s="50"/>
      <c r="I56" s="50"/>
      <c r="J56" s="50"/>
      <c r="K56" s="46"/>
    </row>
    <row r="57" spans="2:13" x14ac:dyDescent="0.2">
      <c r="B57" s="45"/>
      <c r="C57" s="213" t="s">
        <v>232</v>
      </c>
      <c r="E57" s="50">
        <f>'mj onderhoud'!E17</f>
        <v>200000</v>
      </c>
      <c r="F57" s="50">
        <f>'mj onderhoud'!F17</f>
        <v>190000</v>
      </c>
      <c r="G57" s="50">
        <f>'mj onderhoud'!G17</f>
        <v>190000</v>
      </c>
      <c r="H57" s="50">
        <f>'mj onderhoud'!H17</f>
        <v>190000</v>
      </c>
      <c r="I57" s="50">
        <f>'mj onderhoud'!I17</f>
        <v>190000</v>
      </c>
      <c r="J57" s="50">
        <f>'mj onderhoud'!J17</f>
        <v>190000</v>
      </c>
      <c r="K57" s="46"/>
    </row>
    <row r="58" spans="2:13" x14ac:dyDescent="0.2">
      <c r="B58" s="45"/>
      <c r="C58" s="213" t="s">
        <v>233</v>
      </c>
      <c r="E58" s="221">
        <v>50000</v>
      </c>
      <c r="F58" s="220">
        <f t="shared" ref="F58:J62" si="11">E58</f>
        <v>50000</v>
      </c>
      <c r="G58" s="220">
        <f t="shared" si="11"/>
        <v>50000</v>
      </c>
      <c r="H58" s="220">
        <f t="shared" si="11"/>
        <v>50000</v>
      </c>
      <c r="I58" s="220">
        <f t="shared" si="11"/>
        <v>50000</v>
      </c>
      <c r="J58" s="220">
        <f t="shared" si="11"/>
        <v>50000</v>
      </c>
      <c r="K58" s="46"/>
    </row>
    <row r="59" spans="2:13" x14ac:dyDescent="0.2">
      <c r="B59" s="45"/>
      <c r="C59" s="218" t="s">
        <v>303</v>
      </c>
      <c r="E59" s="222"/>
      <c r="F59" s="220">
        <f t="shared" si="11"/>
        <v>0</v>
      </c>
      <c r="G59" s="220">
        <f t="shared" si="11"/>
        <v>0</v>
      </c>
      <c r="H59" s="220">
        <f t="shared" si="11"/>
        <v>0</v>
      </c>
      <c r="I59" s="220">
        <f t="shared" si="11"/>
        <v>0</v>
      </c>
      <c r="J59" s="220">
        <f t="shared" si="11"/>
        <v>0</v>
      </c>
      <c r="K59" s="46"/>
    </row>
    <row r="60" spans="2:13" x14ac:dyDescent="0.2">
      <c r="B60" s="45"/>
      <c r="C60" s="218" t="s">
        <v>304</v>
      </c>
      <c r="E60" s="222"/>
      <c r="F60" s="220"/>
      <c r="G60" s="220"/>
      <c r="H60" s="220"/>
      <c r="I60" s="220"/>
      <c r="J60" s="220"/>
      <c r="K60" s="46"/>
    </row>
    <row r="61" spans="2:13" x14ac:dyDescent="0.2">
      <c r="B61" s="45"/>
      <c r="C61" s="219" t="s">
        <v>305</v>
      </c>
      <c r="E61" s="222"/>
      <c r="F61" s="220">
        <f t="shared" si="11"/>
        <v>0</v>
      </c>
      <c r="G61" s="220">
        <f t="shared" si="11"/>
        <v>0</v>
      </c>
      <c r="H61" s="220">
        <f t="shared" si="11"/>
        <v>0</v>
      </c>
      <c r="I61" s="220">
        <f t="shared" si="11"/>
        <v>0</v>
      </c>
      <c r="J61" s="220">
        <f t="shared" si="11"/>
        <v>0</v>
      </c>
      <c r="K61" s="46"/>
      <c r="M61" s="7"/>
    </row>
    <row r="62" spans="2:13" x14ac:dyDescent="0.2">
      <c r="B62" s="45"/>
      <c r="C62" s="218" t="s">
        <v>234</v>
      </c>
      <c r="E62" s="222"/>
      <c r="F62" s="220">
        <f t="shared" si="11"/>
        <v>0</v>
      </c>
      <c r="G62" s="220">
        <f t="shared" si="11"/>
        <v>0</v>
      </c>
      <c r="H62" s="220">
        <f t="shared" si="11"/>
        <v>0</v>
      </c>
      <c r="I62" s="220">
        <f t="shared" si="11"/>
        <v>0</v>
      </c>
      <c r="J62" s="220">
        <f t="shared" si="11"/>
        <v>0</v>
      </c>
      <c r="K62" s="46"/>
    </row>
    <row r="63" spans="2:13" x14ac:dyDescent="0.2">
      <c r="B63" s="45"/>
      <c r="C63" s="217"/>
      <c r="E63" s="51">
        <f t="shared" ref="E63:J63" si="12">SUM(E57:E62)</f>
        <v>250000</v>
      </c>
      <c r="F63" s="51">
        <f t="shared" si="12"/>
        <v>240000</v>
      </c>
      <c r="G63" s="51">
        <f t="shared" si="12"/>
        <v>240000</v>
      </c>
      <c r="H63" s="51">
        <f t="shared" si="12"/>
        <v>240000</v>
      </c>
      <c r="I63" s="51">
        <f t="shared" si="12"/>
        <v>240000</v>
      </c>
      <c r="J63" s="51">
        <f t="shared" si="12"/>
        <v>240000</v>
      </c>
      <c r="K63" s="46"/>
    </row>
    <row r="64" spans="2:13" x14ac:dyDescent="0.2">
      <c r="B64" s="45"/>
      <c r="C64" s="213" t="s">
        <v>235</v>
      </c>
      <c r="E64" s="50"/>
      <c r="F64" s="50"/>
      <c r="G64" s="50"/>
      <c r="H64" s="50"/>
      <c r="I64" s="50"/>
      <c r="J64" s="50"/>
      <c r="K64" s="46"/>
    </row>
    <row r="65" spans="2:11" x14ac:dyDescent="0.2">
      <c r="B65" s="45"/>
      <c r="C65" s="213" t="s">
        <v>236</v>
      </c>
      <c r="E65" s="220">
        <v>0</v>
      </c>
      <c r="F65" s="220">
        <f t="shared" ref="F65:J66" si="13">E65</f>
        <v>0</v>
      </c>
      <c r="G65" s="220">
        <f t="shared" si="13"/>
        <v>0</v>
      </c>
      <c r="H65" s="220">
        <f t="shared" si="13"/>
        <v>0</v>
      </c>
      <c r="I65" s="220">
        <f t="shared" si="13"/>
        <v>0</v>
      </c>
      <c r="J65" s="220">
        <f t="shared" si="13"/>
        <v>0</v>
      </c>
      <c r="K65" s="46"/>
    </row>
    <row r="66" spans="2:11" x14ac:dyDescent="0.2">
      <c r="B66" s="45"/>
      <c r="C66" s="213" t="s">
        <v>237</v>
      </c>
      <c r="E66" s="220">
        <v>0</v>
      </c>
      <c r="F66" s="220">
        <f t="shared" si="13"/>
        <v>0</v>
      </c>
      <c r="G66" s="220">
        <f t="shared" si="13"/>
        <v>0</v>
      </c>
      <c r="H66" s="220">
        <f t="shared" si="13"/>
        <v>0</v>
      </c>
      <c r="I66" s="220">
        <f t="shared" si="13"/>
        <v>0</v>
      </c>
      <c r="J66" s="220">
        <f t="shared" si="13"/>
        <v>0</v>
      </c>
      <c r="K66" s="46"/>
    </row>
    <row r="67" spans="2:11" x14ac:dyDescent="0.2">
      <c r="B67" s="45"/>
      <c r="C67" s="214"/>
      <c r="E67" s="51">
        <f t="shared" ref="E67:J67" si="14">SUM(E65:E66)</f>
        <v>0</v>
      </c>
      <c r="F67" s="51">
        <f t="shared" si="14"/>
        <v>0</v>
      </c>
      <c r="G67" s="51">
        <f t="shared" si="14"/>
        <v>0</v>
      </c>
      <c r="H67" s="51">
        <f t="shared" si="14"/>
        <v>0</v>
      </c>
      <c r="I67" s="51">
        <f t="shared" si="14"/>
        <v>0</v>
      </c>
      <c r="J67" s="51">
        <f t="shared" si="14"/>
        <v>0</v>
      </c>
      <c r="K67" s="46"/>
    </row>
    <row r="68" spans="2:11" x14ac:dyDescent="0.2">
      <c r="B68" s="45"/>
      <c r="C68" s="213" t="s">
        <v>238</v>
      </c>
      <c r="E68" s="50"/>
      <c r="F68" s="50"/>
      <c r="G68" s="50"/>
      <c r="H68" s="50"/>
      <c r="I68" s="50"/>
      <c r="J68" s="50"/>
      <c r="K68" s="46"/>
    </row>
    <row r="69" spans="2:11" x14ac:dyDescent="0.2">
      <c r="B69" s="45"/>
      <c r="C69" s="213" t="s">
        <v>236</v>
      </c>
      <c r="E69" s="222"/>
      <c r="F69" s="220">
        <f t="shared" ref="F69:J75" si="15">E69</f>
        <v>0</v>
      </c>
      <c r="G69" s="220">
        <f t="shared" si="15"/>
        <v>0</v>
      </c>
      <c r="H69" s="220">
        <f t="shared" si="15"/>
        <v>0</v>
      </c>
      <c r="I69" s="220">
        <f t="shared" si="15"/>
        <v>0</v>
      </c>
      <c r="J69" s="220">
        <f t="shared" si="15"/>
        <v>0</v>
      </c>
      <c r="K69" s="46"/>
    </row>
    <row r="70" spans="2:11" x14ac:dyDescent="0.2">
      <c r="B70" s="45"/>
      <c r="C70" s="213" t="s">
        <v>239</v>
      </c>
      <c r="E70" s="220">
        <v>200000</v>
      </c>
      <c r="F70" s="220">
        <f t="shared" si="15"/>
        <v>200000</v>
      </c>
      <c r="G70" s="220">
        <f t="shared" si="15"/>
        <v>200000</v>
      </c>
      <c r="H70" s="220">
        <f t="shared" si="15"/>
        <v>200000</v>
      </c>
      <c r="I70" s="220">
        <f t="shared" si="15"/>
        <v>200000</v>
      </c>
      <c r="J70" s="220">
        <f t="shared" si="15"/>
        <v>200000</v>
      </c>
      <c r="K70" s="46"/>
    </row>
    <row r="71" spans="2:11" x14ac:dyDescent="0.2">
      <c r="B71" s="45"/>
      <c r="C71" s="213" t="s">
        <v>240</v>
      </c>
      <c r="E71" s="222"/>
      <c r="F71" s="220">
        <f t="shared" si="15"/>
        <v>0</v>
      </c>
      <c r="G71" s="220">
        <f t="shared" si="15"/>
        <v>0</v>
      </c>
      <c r="H71" s="220">
        <f t="shared" si="15"/>
        <v>0</v>
      </c>
      <c r="I71" s="220">
        <f t="shared" si="15"/>
        <v>0</v>
      </c>
      <c r="J71" s="220">
        <f t="shared" si="15"/>
        <v>0</v>
      </c>
      <c r="K71" s="46"/>
    </row>
    <row r="72" spans="2:11" x14ac:dyDescent="0.2">
      <c r="B72" s="45"/>
      <c r="C72" s="213" t="s">
        <v>241</v>
      </c>
      <c r="E72" s="220">
        <v>50000</v>
      </c>
      <c r="F72" s="220">
        <f t="shared" si="15"/>
        <v>50000</v>
      </c>
      <c r="G72" s="220">
        <f t="shared" si="15"/>
        <v>50000</v>
      </c>
      <c r="H72" s="220">
        <f t="shared" si="15"/>
        <v>50000</v>
      </c>
      <c r="I72" s="220">
        <f t="shared" si="15"/>
        <v>50000</v>
      </c>
      <c r="J72" s="220">
        <f t="shared" si="15"/>
        <v>50000</v>
      </c>
      <c r="K72" s="46"/>
    </row>
    <row r="73" spans="2:11" x14ac:dyDescent="0.2">
      <c r="B73" s="45"/>
      <c r="C73" s="213" t="s">
        <v>242</v>
      </c>
      <c r="E73" s="222"/>
      <c r="F73" s="220">
        <f t="shared" si="15"/>
        <v>0</v>
      </c>
      <c r="G73" s="220">
        <f t="shared" si="15"/>
        <v>0</v>
      </c>
      <c r="H73" s="220">
        <f t="shared" si="15"/>
        <v>0</v>
      </c>
      <c r="I73" s="220">
        <f t="shared" si="15"/>
        <v>0</v>
      </c>
      <c r="J73" s="220">
        <f t="shared" si="15"/>
        <v>0</v>
      </c>
      <c r="K73" s="46"/>
    </row>
    <row r="74" spans="2:11" x14ac:dyDescent="0.2">
      <c r="B74" s="45"/>
      <c r="C74" s="213" t="s">
        <v>243</v>
      </c>
      <c r="E74" s="220">
        <v>300000</v>
      </c>
      <c r="F74" s="220">
        <f t="shared" si="15"/>
        <v>300000</v>
      </c>
      <c r="G74" s="220">
        <f t="shared" si="15"/>
        <v>300000</v>
      </c>
      <c r="H74" s="220">
        <f t="shared" si="15"/>
        <v>300000</v>
      </c>
      <c r="I74" s="220">
        <f t="shared" si="15"/>
        <v>300000</v>
      </c>
      <c r="J74" s="220">
        <f t="shared" si="15"/>
        <v>300000</v>
      </c>
      <c r="K74" s="46"/>
    </row>
    <row r="75" spans="2:11" x14ac:dyDescent="0.2">
      <c r="B75" s="45"/>
      <c r="C75" s="213" t="s">
        <v>244</v>
      </c>
      <c r="E75" s="222"/>
      <c r="F75" s="220">
        <f t="shared" si="15"/>
        <v>0</v>
      </c>
      <c r="G75" s="220">
        <f t="shared" si="15"/>
        <v>0</v>
      </c>
      <c r="H75" s="220">
        <f t="shared" si="15"/>
        <v>0</v>
      </c>
      <c r="I75" s="220">
        <f t="shared" si="15"/>
        <v>0</v>
      </c>
      <c r="J75" s="220">
        <f t="shared" si="15"/>
        <v>0</v>
      </c>
      <c r="K75" s="46"/>
    </row>
    <row r="76" spans="2:11" x14ac:dyDescent="0.2">
      <c r="B76" s="45"/>
      <c r="C76" s="214"/>
      <c r="E76" s="51">
        <f t="shared" ref="E76:J76" si="16">SUM(E69:E75)</f>
        <v>550000</v>
      </c>
      <c r="F76" s="51">
        <f t="shared" si="16"/>
        <v>550000</v>
      </c>
      <c r="G76" s="51">
        <f t="shared" si="16"/>
        <v>550000</v>
      </c>
      <c r="H76" s="51">
        <f t="shared" si="16"/>
        <v>550000</v>
      </c>
      <c r="I76" s="51">
        <f t="shared" si="16"/>
        <v>550000</v>
      </c>
      <c r="J76" s="51">
        <f t="shared" si="16"/>
        <v>550000</v>
      </c>
      <c r="K76" s="46"/>
    </row>
    <row r="77" spans="2:11" x14ac:dyDescent="0.2">
      <c r="B77" s="45"/>
      <c r="C77" s="213"/>
      <c r="E77" s="50"/>
      <c r="F77" s="50"/>
      <c r="G77" s="50"/>
      <c r="H77" s="50"/>
      <c r="I77" s="50"/>
      <c r="J77" s="50"/>
      <c r="K77" s="46"/>
    </row>
    <row r="78" spans="2:11" x14ac:dyDescent="0.2">
      <c r="B78" s="45"/>
      <c r="C78" s="214" t="s">
        <v>245</v>
      </c>
      <c r="E78" s="215">
        <f t="shared" ref="E78:J78" si="17">E76+E67+E63+E55</f>
        <v>1300000</v>
      </c>
      <c r="F78" s="215">
        <f t="shared" si="17"/>
        <v>3688796.2442743103</v>
      </c>
      <c r="G78" s="215">
        <f t="shared" si="17"/>
        <v>6238717.2853704533</v>
      </c>
      <c r="H78" s="215">
        <f t="shared" si="17"/>
        <v>8802167.5899550952</v>
      </c>
      <c r="I78" s="215">
        <f t="shared" si="17"/>
        <v>11379147.158028239</v>
      </c>
      <c r="J78" s="215">
        <f t="shared" si="17"/>
        <v>13955876.726101382</v>
      </c>
      <c r="K78" s="46"/>
    </row>
    <row r="79" spans="2:11" x14ac:dyDescent="0.2">
      <c r="B79" s="67"/>
      <c r="C79" s="68"/>
      <c r="D79" s="68"/>
      <c r="E79" s="68"/>
      <c r="F79" s="68"/>
      <c r="G79" s="68"/>
      <c r="H79" s="68"/>
      <c r="I79" s="68"/>
      <c r="J79" s="68"/>
      <c r="K79" s="69"/>
    </row>
  </sheetData>
  <sheetProtection algorithmName="SHA-512" hashValue="hFiSEzr8boJ2WmuF4ag/It1AUMAazMZ4zq4Kn8vyrmVnzyhdJdIaglo2WFYeWJFD+l8dqfiA2EFuXRDaYQaIvg==" saltValue="aR9XSivl35RqqfuPLZXANw==" spinCount="100000" sheet="1" objects="1" scenarios="1"/>
  <mergeCells count="1">
    <mergeCell ref="F6:J6"/>
  </mergeCells>
  <pageMargins left="0.7" right="0.7" top="0.75" bottom="0.75" header="0.3" footer="0.3"/>
  <pageSetup paperSize="9" scale="64" orientation="portrait"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1DEDD-41C4-4706-9E3B-940D660697C2}">
  <sheetPr>
    <pageSetUpPr fitToPage="1"/>
  </sheetPr>
  <dimension ref="B2:L36"/>
  <sheetViews>
    <sheetView zoomScale="85" zoomScaleNormal="85" workbookViewId="0"/>
  </sheetViews>
  <sheetFormatPr defaultColWidth="8.7109375" defaultRowHeight="12.75" x14ac:dyDescent="0.2"/>
  <cols>
    <col min="1" max="1" width="3.5703125" style="1" customWidth="1"/>
    <col min="2" max="2" width="2.5703125" style="1" customWidth="1"/>
    <col min="3" max="3" width="47.5703125" style="1" customWidth="1"/>
    <col min="4" max="4" width="1.5703125" style="1" customWidth="1"/>
    <col min="5" max="5" width="14.5703125" style="2" customWidth="1"/>
    <col min="6" max="9" width="14.5703125" style="1" customWidth="1"/>
    <col min="10" max="11" width="2.5703125" style="1" customWidth="1"/>
    <col min="12" max="42" width="8.5703125" style="1" customWidth="1"/>
    <col min="43" max="16384" width="8.7109375" style="1"/>
  </cols>
  <sheetData>
    <row r="2" spans="2:12" ht="15.75" x14ac:dyDescent="0.25">
      <c r="B2" s="40" t="s">
        <v>292</v>
      </c>
      <c r="E2" s="10"/>
      <c r="L2" s="14"/>
    </row>
    <row r="3" spans="2:12" ht="15.75" x14ac:dyDescent="0.25">
      <c r="B3" s="97" t="str">
        <f>'geg en rijksbijdr.'!E5</f>
        <v>Voorbeeldschool</v>
      </c>
      <c r="E3" s="10"/>
    </row>
    <row r="5" spans="2:12" x14ac:dyDescent="0.2">
      <c r="B5" s="73"/>
      <c r="C5" s="74"/>
      <c r="D5" s="74"/>
      <c r="E5" s="223"/>
      <c r="F5" s="74"/>
      <c r="G5" s="74"/>
      <c r="H5" s="74"/>
      <c r="I5" s="74"/>
      <c r="J5" s="76"/>
    </row>
    <row r="6" spans="2:12" x14ac:dyDescent="0.2">
      <c r="B6" s="77"/>
      <c r="C6" s="47"/>
      <c r="D6" s="48"/>
      <c r="E6" s="49">
        <f>'geg en rijksbijdr.'!E8</f>
        <v>2023</v>
      </c>
      <c r="F6" s="49">
        <f>'geg en rijksbijdr.'!F8</f>
        <v>2024</v>
      </c>
      <c r="G6" s="49">
        <f>'geg en rijksbijdr.'!G8</f>
        <v>2025</v>
      </c>
      <c r="H6" s="49">
        <f>'geg en rijksbijdr.'!H8</f>
        <v>2026</v>
      </c>
      <c r="I6" s="49">
        <f>'geg en rijksbijdr.'!I8</f>
        <v>2027</v>
      </c>
      <c r="J6" s="78"/>
    </row>
    <row r="7" spans="2:12" x14ac:dyDescent="0.2">
      <c r="B7" s="77"/>
      <c r="C7" s="3"/>
      <c r="E7" s="5"/>
      <c r="F7" s="5"/>
      <c r="G7" s="5"/>
      <c r="H7" s="5"/>
      <c r="I7" s="5"/>
      <c r="J7" s="78"/>
    </row>
    <row r="8" spans="2:12" x14ac:dyDescent="0.2">
      <c r="B8" s="77"/>
      <c r="C8" s="142" t="s">
        <v>252</v>
      </c>
      <c r="E8" s="50">
        <f>'MJB en balans'!E45</f>
        <v>700000</v>
      </c>
      <c r="F8" s="50">
        <f>E34</f>
        <v>3094929.5776076438</v>
      </c>
      <c r="G8" s="50">
        <f t="shared" ref="G8:I8" si="0">F34</f>
        <v>5654050.6187037863</v>
      </c>
      <c r="H8" s="50">
        <f t="shared" si="0"/>
        <v>8225700.9232884292</v>
      </c>
      <c r="I8" s="50">
        <f t="shared" si="0"/>
        <v>10809880.491361571</v>
      </c>
      <c r="J8" s="78"/>
    </row>
    <row r="9" spans="2:12" x14ac:dyDescent="0.2">
      <c r="B9" s="77"/>
      <c r="C9" s="143"/>
      <c r="E9" s="50"/>
      <c r="F9" s="50"/>
      <c r="G9" s="50"/>
      <c r="H9" s="50"/>
      <c r="I9" s="50"/>
      <c r="J9" s="78"/>
    </row>
    <row r="10" spans="2:12" x14ac:dyDescent="0.2">
      <c r="B10" s="77"/>
      <c r="C10" s="142" t="s">
        <v>253</v>
      </c>
      <c r="E10" s="50"/>
      <c r="F10" s="50"/>
      <c r="G10" s="50"/>
      <c r="H10" s="50"/>
      <c r="I10" s="50"/>
      <c r="J10" s="78"/>
    </row>
    <row r="11" spans="2:12" x14ac:dyDescent="0.2">
      <c r="B11" s="77"/>
      <c r="C11" s="144" t="s">
        <v>143</v>
      </c>
      <c r="E11" s="50">
        <f>'MJB en balans'!F29</f>
        <v>2398796.2442743103</v>
      </c>
      <c r="F11" s="50">
        <f>'MJB en balans'!G29</f>
        <v>2549921.041096143</v>
      </c>
      <c r="G11" s="50">
        <f>'MJB en balans'!H29</f>
        <v>2563450.3045846429</v>
      </c>
      <c r="H11" s="50">
        <f>'MJB en balans'!I29</f>
        <v>2576979.5680731428</v>
      </c>
      <c r="I11" s="50">
        <f>'MJB en balans'!J29</f>
        <v>2576729.5680731428</v>
      </c>
      <c r="J11" s="78"/>
    </row>
    <row r="12" spans="2:12" x14ac:dyDescent="0.2">
      <c r="B12" s="77"/>
      <c r="C12" s="144" t="s">
        <v>136</v>
      </c>
      <c r="E12" s="50">
        <f>'MJB en balans'!F19</f>
        <v>10133.333333333334</v>
      </c>
      <c r="F12" s="50">
        <f>'MJB en balans'!G19</f>
        <v>9200</v>
      </c>
      <c r="G12" s="50">
        <f>'MJB en balans'!H19</f>
        <v>8200</v>
      </c>
      <c r="H12" s="50">
        <f>'MJB en balans'!I19</f>
        <v>7200</v>
      </c>
      <c r="I12" s="50">
        <f>'MJB en balans'!J19</f>
        <v>7450</v>
      </c>
      <c r="J12" s="78"/>
    </row>
    <row r="13" spans="2:12" x14ac:dyDescent="0.2">
      <c r="B13" s="77"/>
      <c r="C13" s="213" t="s">
        <v>293</v>
      </c>
      <c r="E13" s="50">
        <f>SUM(E14:E17)</f>
        <v>0</v>
      </c>
      <c r="F13" s="50">
        <f>SUM(F14:F17)</f>
        <v>0</v>
      </c>
      <c r="G13" s="50">
        <f>SUM(G14:G17)</f>
        <v>0</v>
      </c>
      <c r="H13" s="50">
        <f>SUM(H14:H17)</f>
        <v>0</v>
      </c>
      <c r="I13" s="50">
        <f>SUM(I14:I17)</f>
        <v>0</v>
      </c>
      <c r="J13" s="78"/>
    </row>
    <row r="14" spans="2:12" s="13" customFormat="1" hidden="1" x14ac:dyDescent="0.2">
      <c r="B14" s="80"/>
      <c r="C14" s="224" t="s">
        <v>221</v>
      </c>
      <c r="E14" s="225">
        <f>'MJB en balans'!E42-'MJB en balans'!F42</f>
        <v>0</v>
      </c>
      <c r="F14" s="225">
        <f>'MJB en balans'!F42-'MJB en balans'!G42</f>
        <v>0</v>
      </c>
      <c r="G14" s="225">
        <f>'MJB en balans'!G42-'MJB en balans'!H42</f>
        <v>0</v>
      </c>
      <c r="H14" s="225">
        <f>'MJB en balans'!H42-'MJB en balans'!I42</f>
        <v>0</v>
      </c>
      <c r="I14" s="225">
        <f>'MJB en balans'!I42-'MJB en balans'!J42</f>
        <v>0</v>
      </c>
      <c r="J14" s="81"/>
    </row>
    <row r="15" spans="2:12" s="13" customFormat="1" hidden="1" x14ac:dyDescent="0.2">
      <c r="B15" s="80"/>
      <c r="C15" s="224" t="s">
        <v>222</v>
      </c>
      <c r="E15" s="225">
        <f>'MJB en balans'!E43-'MJB en balans'!F43</f>
        <v>0</v>
      </c>
      <c r="F15" s="225">
        <f>'MJB en balans'!F43-'MJB en balans'!G43</f>
        <v>0</v>
      </c>
      <c r="G15" s="225">
        <f>'MJB en balans'!G43-'MJB en balans'!H43</f>
        <v>0</v>
      </c>
      <c r="H15" s="225">
        <f>'MJB en balans'!H43-'MJB en balans'!I43</f>
        <v>0</v>
      </c>
      <c r="I15" s="225">
        <f>'MJB en balans'!I43-'MJB en balans'!J43</f>
        <v>0</v>
      </c>
      <c r="J15" s="81"/>
    </row>
    <row r="16" spans="2:12" s="13" customFormat="1" hidden="1" x14ac:dyDescent="0.2">
      <c r="B16" s="80"/>
      <c r="C16" s="224" t="s">
        <v>223</v>
      </c>
      <c r="E16" s="225">
        <f>'MJB en balans'!E44-'MJB en balans'!F44</f>
        <v>0</v>
      </c>
      <c r="F16" s="225">
        <f>'MJB en balans'!F44-'MJB en balans'!G44</f>
        <v>0</v>
      </c>
      <c r="G16" s="225">
        <f>'MJB en balans'!G44-'MJB en balans'!H44</f>
        <v>0</v>
      </c>
      <c r="H16" s="225">
        <f>'MJB en balans'!H44-'MJB en balans'!I44</f>
        <v>0</v>
      </c>
      <c r="I16" s="225">
        <f>'MJB en balans'!I44-'MJB en balans'!J44</f>
        <v>0</v>
      </c>
      <c r="J16" s="81"/>
    </row>
    <row r="17" spans="2:10" s="13" customFormat="1" hidden="1" x14ac:dyDescent="0.2">
      <c r="B17" s="80"/>
      <c r="C17" s="224" t="s">
        <v>238</v>
      </c>
      <c r="E17" s="225">
        <f>'MJB en balans'!E76-'MJB en balans'!F76</f>
        <v>0</v>
      </c>
      <c r="F17" s="225">
        <f>'MJB en balans'!F76-'MJB en balans'!G76</f>
        <v>0</v>
      </c>
      <c r="G17" s="225">
        <f>'MJB en balans'!G76-'MJB en balans'!H76</f>
        <v>0</v>
      </c>
      <c r="H17" s="225">
        <f>'MJB en balans'!H76-'MJB en balans'!I76</f>
        <v>0</v>
      </c>
      <c r="I17" s="225">
        <f>'MJB en balans'!I76-'MJB en balans'!J76</f>
        <v>0</v>
      </c>
      <c r="J17" s="81"/>
    </row>
    <row r="18" spans="2:10" x14ac:dyDescent="0.2">
      <c r="B18" s="77"/>
      <c r="C18" s="144" t="s">
        <v>254</v>
      </c>
      <c r="E18" s="50">
        <f>'MJB en balans'!F63-'MJB en balans'!E63</f>
        <v>-10000</v>
      </c>
      <c r="F18" s="50">
        <f>'MJB en balans'!G63-'MJB en balans'!F63</f>
        <v>0</v>
      </c>
      <c r="G18" s="50">
        <f>'MJB en balans'!H63-'MJB en balans'!G63</f>
        <v>0</v>
      </c>
      <c r="H18" s="50">
        <f>'MJB en balans'!I63-'MJB en balans'!H63</f>
        <v>0</v>
      </c>
      <c r="I18" s="50">
        <f>'MJB en balans'!J63-'MJB en balans'!I63</f>
        <v>0</v>
      </c>
      <c r="J18" s="78"/>
    </row>
    <row r="19" spans="2:10" x14ac:dyDescent="0.2">
      <c r="B19" s="77"/>
      <c r="C19" s="148" t="s">
        <v>255</v>
      </c>
      <c r="E19" s="139">
        <f>E11+E12+E13+E18</f>
        <v>2398929.5776076438</v>
      </c>
      <c r="F19" s="139">
        <f>F11+F12+F13+F18</f>
        <v>2559121.041096143</v>
      </c>
      <c r="G19" s="139">
        <f>G11+G12+G13+G18</f>
        <v>2571650.3045846429</v>
      </c>
      <c r="H19" s="139">
        <f>H11+H12+H13+H18</f>
        <v>2584179.5680731428</v>
      </c>
      <c r="I19" s="139">
        <f>I11+I12+I13+I18</f>
        <v>2584179.5680731428</v>
      </c>
      <c r="J19" s="78"/>
    </row>
    <row r="20" spans="2:10" x14ac:dyDescent="0.2">
      <c r="B20" s="77"/>
      <c r="C20" s="144"/>
      <c r="E20" s="138"/>
      <c r="F20" s="138"/>
      <c r="G20" s="138"/>
      <c r="H20" s="138"/>
      <c r="I20" s="138"/>
      <c r="J20" s="78"/>
    </row>
    <row r="21" spans="2:10" x14ac:dyDescent="0.2">
      <c r="B21" s="77"/>
      <c r="C21" s="142" t="s">
        <v>256</v>
      </c>
      <c r="E21" s="50"/>
      <c r="F21" s="50"/>
      <c r="G21" s="50"/>
      <c r="H21" s="50"/>
      <c r="I21" s="50"/>
      <c r="J21" s="78"/>
    </row>
    <row r="22" spans="2:10" x14ac:dyDescent="0.2">
      <c r="B22" s="77"/>
      <c r="C22" s="144" t="s">
        <v>275</v>
      </c>
      <c r="E22" s="138">
        <f>-'mj investeringen'!Q48</f>
        <v>-4000</v>
      </c>
      <c r="F22" s="138">
        <f>-'mj investeringen'!R48</f>
        <v>0</v>
      </c>
      <c r="G22" s="138">
        <f>-'mj investeringen'!S48</f>
        <v>0</v>
      </c>
      <c r="H22" s="138">
        <f>-'mj investeringen'!T48</f>
        <v>0</v>
      </c>
      <c r="I22" s="138">
        <f>-'mj investeringen'!U48</f>
        <v>-10000</v>
      </c>
      <c r="J22" s="78"/>
    </row>
    <row r="23" spans="2:10" x14ac:dyDescent="0.2">
      <c r="B23" s="77"/>
      <c r="C23" s="144" t="s">
        <v>276</v>
      </c>
      <c r="E23" s="191"/>
      <c r="F23" s="191"/>
      <c r="G23" s="191"/>
      <c r="H23" s="191"/>
      <c r="I23" s="191"/>
      <c r="J23" s="78"/>
    </row>
    <row r="24" spans="2:10" x14ac:dyDescent="0.2">
      <c r="B24" s="77"/>
      <c r="C24" s="144" t="s">
        <v>277</v>
      </c>
      <c r="E24" s="191"/>
      <c r="F24" s="191"/>
      <c r="G24" s="191"/>
      <c r="H24" s="191"/>
      <c r="I24" s="191"/>
      <c r="J24" s="78"/>
    </row>
    <row r="25" spans="2:10" x14ac:dyDescent="0.2">
      <c r="B25" s="77"/>
      <c r="C25" s="144" t="s">
        <v>278</v>
      </c>
      <c r="E25" s="191"/>
      <c r="F25" s="191"/>
      <c r="G25" s="191"/>
      <c r="H25" s="191"/>
      <c r="I25" s="191"/>
      <c r="J25" s="78"/>
    </row>
    <row r="26" spans="2:10" x14ac:dyDescent="0.2">
      <c r="B26" s="77"/>
      <c r="C26" s="144" t="s">
        <v>279</v>
      </c>
      <c r="E26" s="191"/>
      <c r="F26" s="191"/>
      <c r="G26" s="191"/>
      <c r="H26" s="191"/>
      <c r="I26" s="191"/>
      <c r="J26" s="78"/>
    </row>
    <row r="27" spans="2:10" x14ac:dyDescent="0.2">
      <c r="B27" s="77"/>
      <c r="C27" s="144" t="s">
        <v>280</v>
      </c>
      <c r="E27" s="191"/>
      <c r="F27" s="191"/>
      <c r="G27" s="191"/>
      <c r="H27" s="191"/>
      <c r="I27" s="191"/>
      <c r="J27" s="78"/>
    </row>
    <row r="28" spans="2:10" x14ac:dyDescent="0.2">
      <c r="B28" s="77"/>
      <c r="C28" s="148" t="s">
        <v>257</v>
      </c>
      <c r="E28" s="139">
        <f>SUM(E22:E27)</f>
        <v>-4000</v>
      </c>
      <c r="F28" s="139">
        <f t="shared" ref="F28:I28" si="1">SUM(F22:F26)</f>
        <v>0</v>
      </c>
      <c r="G28" s="139">
        <f t="shared" si="1"/>
        <v>0</v>
      </c>
      <c r="H28" s="139">
        <f t="shared" si="1"/>
        <v>0</v>
      </c>
      <c r="I28" s="139">
        <f t="shared" si="1"/>
        <v>-10000</v>
      </c>
      <c r="J28" s="78"/>
    </row>
    <row r="29" spans="2:10" x14ac:dyDescent="0.2">
      <c r="B29" s="77"/>
      <c r="C29" s="144"/>
      <c r="E29" s="138"/>
      <c r="F29" s="138"/>
      <c r="G29" s="138"/>
      <c r="H29" s="138"/>
      <c r="I29" s="138"/>
      <c r="J29" s="78"/>
    </row>
    <row r="30" spans="2:10" x14ac:dyDescent="0.2">
      <c r="B30" s="77"/>
      <c r="C30" s="142" t="s">
        <v>258</v>
      </c>
      <c r="D30" s="3"/>
      <c r="E30" s="226">
        <f>'MJB en balans'!F67-'MJB en balans'!E67</f>
        <v>0</v>
      </c>
      <c r="F30" s="226">
        <f>'MJB en balans'!G67-'MJB en balans'!F67</f>
        <v>0</v>
      </c>
      <c r="G30" s="226">
        <f>'MJB en balans'!H67-'MJB en balans'!G67</f>
        <v>0</v>
      </c>
      <c r="H30" s="226">
        <f>'MJB en balans'!I67-'MJB en balans'!H67</f>
        <v>0</v>
      </c>
      <c r="I30" s="226">
        <f>'MJB en balans'!J67-'MJB en balans'!I67</f>
        <v>0</v>
      </c>
      <c r="J30" s="78"/>
    </row>
    <row r="31" spans="2:10" x14ac:dyDescent="0.2">
      <c r="B31" s="77"/>
      <c r="C31" s="144"/>
      <c r="E31" s="54"/>
      <c r="F31" s="54"/>
      <c r="G31" s="54"/>
      <c r="H31" s="54"/>
      <c r="I31" s="54"/>
      <c r="J31" s="78"/>
    </row>
    <row r="32" spans="2:10" x14ac:dyDescent="0.2">
      <c r="B32" s="77"/>
      <c r="C32" s="145" t="s">
        <v>259</v>
      </c>
      <c r="E32" s="227">
        <f>E19+E28+E30</f>
        <v>2394929.5776076438</v>
      </c>
      <c r="F32" s="227">
        <f>F19+F28+F30</f>
        <v>2559121.041096143</v>
      </c>
      <c r="G32" s="227">
        <f>G19+G28+G30</f>
        <v>2571650.3045846429</v>
      </c>
      <c r="H32" s="227">
        <f>H19+H28+H30</f>
        <v>2584179.5680731428</v>
      </c>
      <c r="I32" s="227">
        <f>I19+I28+I30</f>
        <v>2574179.5680731428</v>
      </c>
      <c r="J32" s="78"/>
    </row>
    <row r="33" spans="2:10" x14ac:dyDescent="0.2">
      <c r="B33" s="77"/>
      <c r="C33" s="144"/>
      <c r="E33" s="146"/>
      <c r="F33" s="146"/>
      <c r="G33" s="146"/>
      <c r="H33" s="146"/>
      <c r="I33" s="54"/>
      <c r="J33" s="78"/>
    </row>
    <row r="34" spans="2:10" x14ac:dyDescent="0.2">
      <c r="B34" s="77"/>
      <c r="C34" s="142" t="s">
        <v>260</v>
      </c>
      <c r="E34" s="228">
        <f>E8+E32</f>
        <v>3094929.5776076438</v>
      </c>
      <c r="F34" s="228">
        <f>F8+F32</f>
        <v>5654050.6187037863</v>
      </c>
      <c r="G34" s="228">
        <f>G8+G32</f>
        <v>8225700.9232884292</v>
      </c>
      <c r="H34" s="228">
        <f>H8+H32</f>
        <v>10809880.491361571</v>
      </c>
      <c r="I34" s="228">
        <f>I8+I32</f>
        <v>13384060.059434714</v>
      </c>
      <c r="J34" s="78"/>
    </row>
    <row r="35" spans="2:10" x14ac:dyDescent="0.2">
      <c r="B35" s="77"/>
      <c r="C35" s="147" t="s">
        <v>261</v>
      </c>
      <c r="E35" s="229">
        <f>'MJB en balans'!F46/'MJB en balans'!F76</f>
        <v>5.8089628683775345</v>
      </c>
      <c r="F35" s="229">
        <f>'MJB en balans'!G46/'MJB en balans'!G76</f>
        <v>10.461910215825066</v>
      </c>
      <c r="G35" s="229">
        <f>'MJB en balans'!H46/'MJB en balans'!H76</f>
        <v>15.137638042342598</v>
      </c>
      <c r="H35" s="229">
        <f>'MJB en balans'!I46/'MJB en balans'!I76</f>
        <v>19.836146347930129</v>
      </c>
      <c r="I35" s="229">
        <f>'MJB en balans'!J46/'MJB en balans'!J76</f>
        <v>24.516472835335843</v>
      </c>
      <c r="J35" s="78"/>
    </row>
    <row r="36" spans="2:10" x14ac:dyDescent="0.2">
      <c r="B36" s="82"/>
      <c r="C36" s="83"/>
      <c r="D36" s="83"/>
      <c r="E36" s="230"/>
      <c r="F36" s="83"/>
      <c r="G36" s="83"/>
      <c r="H36" s="83"/>
      <c r="I36" s="83"/>
      <c r="J36" s="85"/>
    </row>
  </sheetData>
  <sheetProtection algorithmName="SHA-512" hashValue="IFjQ7raKAsK8zsiuk7lF+42ccNvda/I2wusdvEcQnlvNxjc6hmrXe7dcV7CRqyN7ri8Ke84Ey8zhGppLnXOaBQ==" saltValue="igbPN/L5yheargN6oNWE2g==" spinCount="100000" sheet="1" objects="1" scenarios="1"/>
  <pageMargins left="0.7" right="0.7" top="0.75" bottom="0.75" header="0.3" footer="0.3"/>
  <pageSetup paperSize="9" scale="68" orientation="portrait" r:id="rId1"/>
  <headerFooter>
    <oddFoote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A4252584CEAC4BA47964F149DFEDB6" ma:contentTypeVersion="16" ma:contentTypeDescription="Een nieuw document maken." ma:contentTypeScope="" ma:versionID="7a42966014a80eb066773e745fc698dd">
  <xsd:schema xmlns:xsd="http://www.w3.org/2001/XMLSchema" xmlns:xs="http://www.w3.org/2001/XMLSchema" xmlns:p="http://schemas.microsoft.com/office/2006/metadata/properties" xmlns:ns2="e80005dd-5a7c-45c7-9b2a-c96b9d0839b4" xmlns:ns3="1ab89f6a-78e1-4f4c-a089-ae5d240465a2" targetNamespace="http://schemas.microsoft.com/office/2006/metadata/properties" ma:root="true" ma:fieldsID="d05791e1bc7ee433b150ba2a764f1ce2" ns2:_="" ns3:_="">
    <xsd:import namespace="e80005dd-5a7c-45c7-9b2a-c96b9d0839b4"/>
    <xsd:import namespace="1ab89f6a-78e1-4f4c-a089-ae5d240465a2"/>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0005dd-5a7c-45c7-9b2a-c96b9d083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b89f6a-78e1-4f4c-a089-ae5d240465a2"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9ee7a75c-84f2-4b3d-82bc-ebaa7e695b3d}" ma:internalName="TaxCatchAll" ma:showField="CatchAllData" ma:web="1ab89f6a-78e1-4f4c-a089-ae5d240465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b89f6a-78e1-4f4c-a089-ae5d240465a2" xsi:nil="true"/>
    <lcf76f155ced4ddcb4097134ff3c332f xmlns="e80005dd-5a7c-45c7-9b2a-c96b9d0839b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443E6F-14BB-46F7-B261-4B2FBA26D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0005dd-5a7c-45c7-9b2a-c96b9d0839b4"/>
    <ds:schemaRef ds:uri="1ab89f6a-78e1-4f4c-a089-ae5d24046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6A53DF-E77B-4787-B839-7D6E3E8AC994}">
  <ds:schemaRefs>
    <ds:schemaRef ds:uri="http://schemas.microsoft.com/sharepoint/v3/contenttype/forms"/>
  </ds:schemaRefs>
</ds:datastoreItem>
</file>

<file path=customXml/itemProps3.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1ab89f6a-78e1-4f4c-a089-ae5d240465a2"/>
    <ds:schemaRef ds:uri="e80005dd-5a7c-45c7-9b2a-c96b9d0839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info</vt:lpstr>
      <vt:lpstr>geg en rijksbijdr.</vt:lpstr>
      <vt:lpstr>baten</vt:lpstr>
      <vt:lpstr>loonkosten</vt:lpstr>
      <vt:lpstr>ov.lasten</vt:lpstr>
      <vt:lpstr>mj investeringen</vt:lpstr>
      <vt:lpstr>mj onderhoud</vt:lpstr>
      <vt:lpstr>MJB en balans</vt:lpstr>
      <vt:lpstr>kasgeldprognose</vt:lpstr>
      <vt:lpstr>tab</vt:lpstr>
      <vt:lpstr>saltab</vt:lpstr>
      <vt:lpstr>baten!Afdrukbereik</vt:lpstr>
      <vt:lpstr>'geg en rijksbijdr.'!Afdrukbereik</vt:lpstr>
      <vt:lpstr>info!Afdrukbereik</vt:lpstr>
      <vt:lpstr>kasgeldprognose!Afdrukbereik</vt:lpstr>
      <vt:lpstr>loonkosten!Afdrukbereik</vt:lpstr>
      <vt:lpstr>'mj investeringen'!Afdrukbereik</vt:lpstr>
      <vt:lpstr>'mj onderhoud'!Afdrukbereik</vt:lpstr>
      <vt:lpstr>'MJB en balans'!Afdrukbereik</vt:lpstr>
      <vt:lpstr>ov.lasten!Afdrukbereik</vt:lpstr>
      <vt:lpstr>tab!Afdrukbereik</vt:lpstr>
      <vt:lpstr>loonkosten!Afdruktitels</vt:lpstr>
      <vt:lpstr>salaris2022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Kitty Attema</cp:lastModifiedBy>
  <cp:revision/>
  <cp:lastPrinted>2022-10-03T07:20:46Z</cp:lastPrinted>
  <dcterms:created xsi:type="dcterms:W3CDTF">2021-08-23T13:39:14Z</dcterms:created>
  <dcterms:modified xsi:type="dcterms:W3CDTF">2022-10-05T14:04:47Z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0x01010033A4252584CEAC4BA47964F149DFEDB6</vt:lpwstr>
  </property>
  <property fmtid="{D5CDD505-2E9C-101B-9397-08002B2CF9AE}" pid="3" name="MediaServiceImageTags">
    <vt:lpwstr/>
  </property>
</Properties>
</file>